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500" windowHeight="5100" activeTab="1"/>
  </bookViews>
  <sheets>
    <sheet name="個体値計算" sheetId="1" r:id="rId1"/>
    <sheet name="能力計算" sheetId="2" r:id="rId2"/>
    <sheet name="種族値特性表" sheetId="3" r:id="rId3"/>
    <sheet name="素早さ早見表" sheetId="4" r:id="rId4"/>
    <sheet name="相性表" sheetId="5" r:id="rId5"/>
    <sheet name="補足資料" sheetId="6" r:id="rId6"/>
    <sheet name="Sheet1" sheetId="7" r:id="rId7"/>
    <sheet name="Sheet2" sheetId="8" r:id="rId8"/>
    <sheet name="Sheet4" sheetId="9" r:id="rId9"/>
    <sheet name="Sheet3" sheetId="10" r:id="rId10"/>
  </sheets>
  <definedNames>
    <definedName name="_xlfn.IFERROR" hidden="1">#NAME?</definedName>
  </definedNames>
  <calcPr fullCalcOnLoad="1"/>
</workbook>
</file>

<file path=xl/comments6.xml><?xml version="1.0" encoding="utf-8"?>
<comments xmlns="http://schemas.openxmlformats.org/spreadsheetml/2006/main">
  <authors>
    <author>作成者</author>
  </authors>
  <commentList>
    <comment ref="B38" authorId="0">
      <text>
        <r>
          <rPr>
            <sz val="9"/>
            <rFont val="ＭＳ Ｐゴシック"/>
            <family val="3"/>
          </rPr>
          <t xml:space="preserve">れんぞくパンチ、メガトンパンチ、ほのおのパンチ、
れいとうパンチ、かみなりパンチ、 ピヨピヨパンチ 、
マッハパンチ、ばくれつパンチ、きあいパンチ、
 コメットパンチ 、 シャドーパンチ 、スカイアッパー、
 アームハンマー 、バレットパンチ、ドレインパンチ </t>
        </r>
      </text>
    </comment>
    <comment ref="B37" authorId="0">
      <text>
        <r>
          <rPr>
            <sz val="9"/>
            <rFont val="ＭＳ Ｐゴシック"/>
            <family val="3"/>
          </rPr>
          <t xml:space="preserve">すてみタックル、 ウッドハンマー 、 ブレイブバード 、
 とっしん 、 じごくぐるま 、 ボルテッカー 、 フレアドライブ 、
 もろはのずつき 、とびげり、とびひざげり </t>
        </r>
      </text>
    </comment>
    <comment ref="B40" authorId="0">
      <text>
        <r>
          <rPr>
            <sz val="9"/>
            <rFont val="ＭＳ Ｐゴシック"/>
            <family val="3"/>
          </rPr>
          <t xml:space="preserve">同じ性別の相手⇒技の 威力 1.25倍
違う性別の相手⇒技の 威力 0.75倍
性別不明の相手⇒変化無し
物理・特殊は関係なく、両方適応される。
 もちろんマイナス補正も両方受ける。
「トレース」などで性別不明のポケモンが
この特性になった場合はどうなるか不明。
</t>
        </r>
      </text>
    </comment>
  </commentList>
</comments>
</file>

<file path=xl/sharedStrings.xml><?xml version="1.0" encoding="utf-8"?>
<sst xmlns="http://schemas.openxmlformats.org/spreadsheetml/2006/main" count="4135" uniqueCount="1286">
  <si>
    <t>レベル</t>
  </si>
  <si>
    <t>技の威力</t>
  </si>
  <si>
    <t>-6～+6</t>
  </si>
  <si>
    <t>技の威力アップ</t>
  </si>
  <si>
    <t>ちからのハチマキ</t>
  </si>
  <si>
    <t>物理技1.1倍</t>
  </si>
  <si>
    <t>ものしりメガネ</t>
  </si>
  <si>
    <t>特殊技1.1倍</t>
  </si>
  <si>
    <t>各タイプ強化アイテム及びプレート</t>
  </si>
  <si>
    <t>タイプ</t>
  </si>
  <si>
    <t>道具</t>
  </si>
  <si>
    <t>プレート</t>
  </si>
  <si>
    <t>おこう</t>
  </si>
  <si>
    <t>ノーマル</t>
  </si>
  <si>
    <t>シルクのスカーフ</t>
  </si>
  <si>
    <t>ほのお</t>
  </si>
  <si>
    <t>もくたん</t>
  </si>
  <si>
    <t>ひのたまプレート</t>
  </si>
  <si>
    <t>みず</t>
  </si>
  <si>
    <t>しんぴのしずく</t>
  </si>
  <si>
    <t>しずくプレート</t>
  </si>
  <si>
    <t>うしおのおこう/さざなみのおこう</t>
  </si>
  <si>
    <t>でんき</t>
  </si>
  <si>
    <t>じしゃく</t>
  </si>
  <si>
    <t>いかずちプレート</t>
  </si>
  <si>
    <t>くさ</t>
  </si>
  <si>
    <t>きせきのタネ</t>
  </si>
  <si>
    <t>みどりのプレート</t>
  </si>
  <si>
    <t>おはなのおこう</t>
  </si>
  <si>
    <t>こおり</t>
  </si>
  <si>
    <t>とけないこおり</t>
  </si>
  <si>
    <t>つららのプレート</t>
  </si>
  <si>
    <t>かくとう</t>
  </si>
  <si>
    <t>くろおび</t>
  </si>
  <si>
    <t>こぶしのプレート</t>
  </si>
  <si>
    <t>どく</t>
  </si>
  <si>
    <t>どくバリ</t>
  </si>
  <si>
    <t>もうどくプレート</t>
  </si>
  <si>
    <t>じめん</t>
  </si>
  <si>
    <t>やわらかいすな</t>
  </si>
  <si>
    <t>だいちのプレート</t>
  </si>
  <si>
    <t>ひこう</t>
  </si>
  <si>
    <t>するどいくちばし</t>
  </si>
  <si>
    <t>あおぞらプレート</t>
  </si>
  <si>
    <t>エスパー</t>
  </si>
  <si>
    <t>まがったスプーン</t>
  </si>
  <si>
    <t>ふしぎのプレート</t>
  </si>
  <si>
    <t>あやしいおこう</t>
  </si>
  <si>
    <t>むし</t>
  </si>
  <si>
    <t>ぎんのこな</t>
  </si>
  <si>
    <t>たまむしプレート</t>
  </si>
  <si>
    <t>いわ</t>
  </si>
  <si>
    <t>かたいいし</t>
  </si>
  <si>
    <t>がんせきプレート</t>
  </si>
  <si>
    <t>がんせきおこう</t>
  </si>
  <si>
    <t>ゴースト</t>
  </si>
  <si>
    <t>のろいのおふだ</t>
  </si>
  <si>
    <t>もののけプレート</t>
  </si>
  <si>
    <t>ドラゴン</t>
  </si>
  <si>
    <t>りゅうのキバ</t>
  </si>
  <si>
    <t>りゅうのプレート</t>
  </si>
  <si>
    <t>あく</t>
  </si>
  <si>
    <t>くろいメガネ</t>
  </si>
  <si>
    <t>こわもてプレート</t>
  </si>
  <si>
    <t>はがね</t>
  </si>
  <si>
    <t>メタルコート</t>
  </si>
  <si>
    <t>こうてつプレート</t>
  </si>
  <si>
    <t>しらたま</t>
  </si>
  <si>
    <t xml:space="preserve">パルキアの みず・ドラゴン技威力 1.2倍。 </t>
  </si>
  <si>
    <t>ディアルガの はがね・ドラゴン技威力 1.2倍</t>
  </si>
  <si>
    <t>でんきだま</t>
  </si>
  <si>
    <t>ピカチュウの技の威力2倍</t>
  </si>
  <si>
    <t>専用アイテム</t>
  </si>
  <si>
    <r>
      <t xml:space="preserve">各々のタイプの攻撃技使用時 </t>
    </r>
    <r>
      <rPr>
        <sz val="11"/>
        <rFont val="ＭＳ Ｐゴシック"/>
        <family val="3"/>
      </rPr>
      <t>威力 1.2倍。</t>
    </r>
  </si>
  <si>
    <t>かんそうはだ</t>
  </si>
  <si>
    <t>たいねつ</t>
  </si>
  <si>
    <t>あついしぼう</t>
  </si>
  <si>
    <t xml:space="preserve">相手の炎技の威力 1.25倍(「やけど」のダメージは影響なし)
</t>
  </si>
  <si>
    <t xml:space="preserve">相手の炎技の威力 0.5倍 </t>
  </si>
  <si>
    <t xml:space="preserve">相手の炎技・氷技の威力 0.5倍 </t>
  </si>
  <si>
    <t>すてみ</t>
  </si>
  <si>
    <t>てつのこぶし</t>
  </si>
  <si>
    <t>パンチ系の技の威力が1.2倍になる</t>
  </si>
  <si>
    <t>こんごうだま</t>
  </si>
  <si>
    <t>テクニシャン</t>
  </si>
  <si>
    <t>反動ダメージがある技の威力 が1.2倍になる</t>
  </si>
  <si>
    <t>威力60以下の技の威力が1.5倍になる。※WEBへのリンク付</t>
  </si>
  <si>
    <t>とうそうしん</t>
  </si>
  <si>
    <t>同じ性別の相手への威力が1.5倍、違う性別への威力が0.75倍になる。</t>
  </si>
  <si>
    <t>しんりょく</t>
  </si>
  <si>
    <t>もうか</t>
  </si>
  <si>
    <t>げきりゅう</t>
  </si>
  <si>
    <t>むしのしらせ</t>
  </si>
  <si>
    <t xml:space="preserve">残りHPが最大HPの1/3になると、草タイプの技の威力 が1.5倍になる。 </t>
  </si>
  <si>
    <t>残りHPが最大HPの1/3になると、炎タイプの技の威力 が1.5倍になる。</t>
  </si>
  <si>
    <t>残りHPが最大HPの1/3になると、水タイプの技の威力 が1.5倍になる。</t>
  </si>
  <si>
    <t>残りHPが最大HPの1/3になると、虫タイプの技の威力 が1.5倍になる。</t>
  </si>
  <si>
    <t>アイテムによる威力増加</t>
  </si>
  <si>
    <t>特性（相手）による威力倍率</t>
  </si>
  <si>
    <t>特性（自分）による威力倍率</t>
  </si>
  <si>
    <t>技による威力倍率</t>
  </si>
  <si>
    <t>相手より後に行動した場合 (相手が入れ替えた場合も含む)の 威力 100</t>
  </si>
  <si>
    <t>しっぺがえし</t>
  </si>
  <si>
    <t>ウェザーボール</t>
  </si>
  <si>
    <t>天候が変わっている場合に威力が2倍になる。</t>
  </si>
  <si>
    <t>攻撃</t>
  </si>
  <si>
    <t>防御</t>
  </si>
  <si>
    <t>特攻</t>
  </si>
  <si>
    <t>特防</t>
  </si>
  <si>
    <t>素早</t>
  </si>
  <si>
    <t>物理／特殊</t>
  </si>
  <si>
    <t>相手</t>
  </si>
  <si>
    <t>自分</t>
  </si>
  <si>
    <t>特殊</t>
  </si>
  <si>
    <t>No</t>
  </si>
  <si>
    <t>名前</t>
  </si>
  <si>
    <t>タイプ1</t>
  </si>
  <si>
    <t>タイプ2</t>
  </si>
  <si>
    <t>重さ</t>
  </si>
  <si>
    <t>フシギダネ</t>
  </si>
  <si>
    <t>くさ</t>
  </si>
  <si>
    <t>どく</t>
  </si>
  <si>
    <t>HP</t>
  </si>
  <si>
    <t>攻撃</t>
  </si>
  <si>
    <t>防御</t>
  </si>
  <si>
    <t>特攻</t>
  </si>
  <si>
    <t>特防</t>
  </si>
  <si>
    <t>素早</t>
  </si>
  <si>
    <t>種族値</t>
  </si>
  <si>
    <t>普</t>
  </si>
  <si>
    <t>炎</t>
  </si>
  <si>
    <t>水</t>
  </si>
  <si>
    <t>電</t>
  </si>
  <si>
    <t>草</t>
  </si>
  <si>
    <t>氷</t>
  </si>
  <si>
    <t>闘</t>
  </si>
  <si>
    <t>毒</t>
  </si>
  <si>
    <t>地</t>
  </si>
  <si>
    <t>飛</t>
  </si>
  <si>
    <t>超</t>
  </si>
  <si>
    <t>虫</t>
  </si>
  <si>
    <t>岩</t>
  </si>
  <si>
    <t>霊</t>
  </si>
  <si>
    <t>龍</t>
  </si>
  <si>
    <t>悪</t>
  </si>
  <si>
    <t>鋼</t>
  </si>
  <si>
    <t>相性</t>
  </si>
  <si>
    <t>特性１</t>
  </si>
  <si>
    <t>特性２</t>
  </si>
  <si>
    <t>進化前</t>
  </si>
  <si>
    <t>進化後</t>
  </si>
  <si>
    <t>しんりょく</t>
  </si>
  <si>
    <t>―</t>
  </si>
  <si>
    <t>フシギソウ</t>
  </si>
  <si>
    <t>フシギバナ</t>
  </si>
  <si>
    <t>ヒトカゲ</t>
  </si>
  <si>
    <t>ほのお</t>
  </si>
  <si>
    <t>もうか</t>
  </si>
  <si>
    <t>リザード</t>
  </si>
  <si>
    <t>リザードン</t>
  </si>
  <si>
    <t>ひこう</t>
  </si>
  <si>
    <t>ゼニガメ</t>
  </si>
  <si>
    <t>みず</t>
  </si>
  <si>
    <t>げきりゅう</t>
  </si>
  <si>
    <t>カメール</t>
  </si>
  <si>
    <t>カメックス</t>
  </si>
  <si>
    <t>合計</t>
  </si>
  <si>
    <t>なし</t>
  </si>
  <si>
    <t>↓</t>
  </si>
  <si>
    <t>↑</t>
  </si>
  <si>
    <t>キャタピー</t>
  </si>
  <si>
    <t>むし</t>
  </si>
  <si>
    <t>だっぴ</t>
  </si>
  <si>
    <t>平均</t>
  </si>
  <si>
    <t>トランセル</t>
  </si>
  <si>
    <t>バタフリー</t>
  </si>
  <si>
    <t>ふくがん</t>
  </si>
  <si>
    <t>ビードル</t>
  </si>
  <si>
    <t>りんぷん</t>
  </si>
  <si>
    <t>コクーン</t>
  </si>
  <si>
    <t>スピアー</t>
  </si>
  <si>
    <t>むしのしらせ</t>
  </si>
  <si>
    <t>ポッポ</t>
  </si>
  <si>
    <t>ノーマル</t>
  </si>
  <si>
    <t>するどいめ</t>
  </si>
  <si>
    <t>ちどりあし</t>
  </si>
  <si>
    <t>ピジョン</t>
  </si>
  <si>
    <t>ちどりあし</t>
  </si>
  <si>
    <t>ピジョット</t>
  </si>
  <si>
    <t>コラッタ</t>
  </si>
  <si>
    <t>にげあし</t>
  </si>
  <si>
    <t>こんじょう</t>
  </si>
  <si>
    <t>ラッタ</t>
  </si>
  <si>
    <t>オニスズメ</t>
  </si>
  <si>
    <t>オニドリル</t>
  </si>
  <si>
    <t>アーボ</t>
  </si>
  <si>
    <t>いかく</t>
  </si>
  <si>
    <t>アーボック</t>
  </si>
  <si>
    <t>ピカチュウ</t>
  </si>
  <si>
    <t>でんき</t>
  </si>
  <si>
    <t>せいでんき</t>
  </si>
  <si>
    <t>ライチュウ</t>
  </si>
  <si>
    <t>ピチュー</t>
  </si>
  <si>
    <t>●</t>
  </si>
  <si>
    <t>サンド</t>
  </si>
  <si>
    <t>じめん</t>
  </si>
  <si>
    <t>すながくれ</t>
  </si>
  <si>
    <t>サンドパン</t>
  </si>
  <si>
    <t>ニドラン♀</t>
  </si>
  <si>
    <t>どくのトゲ</t>
  </si>
  <si>
    <t>とうそうしん</t>
  </si>
  <si>
    <t>ニドリーナ</t>
  </si>
  <si>
    <t>ニドクイン</t>
  </si>
  <si>
    <t>ニドラン♂</t>
  </si>
  <si>
    <t>ニドリーノ</t>
  </si>
  <si>
    <t>ニドキング</t>
  </si>
  <si>
    <t>ピッピ</t>
  </si>
  <si>
    <t>マジックガード</t>
  </si>
  <si>
    <t>ピィ</t>
  </si>
  <si>
    <t>メロメロボディ</t>
  </si>
  <si>
    <t>ピクシー</t>
  </si>
  <si>
    <t>ロコン</t>
  </si>
  <si>
    <t>もらいび</t>
  </si>
  <si>
    <t>キュウコン</t>
  </si>
  <si>
    <t>プリン</t>
  </si>
  <si>
    <t>ププリン</t>
  </si>
  <si>
    <t>プクリン</t>
  </si>
  <si>
    <t>ズバット</t>
  </si>
  <si>
    <t>せいしんりょく</t>
  </si>
  <si>
    <t>ゴルバット</t>
  </si>
  <si>
    <t>クロバット</t>
  </si>
  <si>
    <t>●</t>
  </si>
  <si>
    <t>ナゾノクサ</t>
  </si>
  <si>
    <t>ようりょくそ</t>
  </si>
  <si>
    <t>クサイハナ</t>
  </si>
  <si>
    <t>ラフレシア</t>
  </si>
  <si>
    <t>パラス</t>
  </si>
  <si>
    <t>ほうし</t>
  </si>
  <si>
    <t>かんそうはだ</t>
  </si>
  <si>
    <t>パラセクト</t>
  </si>
  <si>
    <t>コンパン</t>
  </si>
  <si>
    <t>いろめがね</t>
  </si>
  <si>
    <t>モルフォン</t>
  </si>
  <si>
    <t>ディグダ</t>
  </si>
  <si>
    <t>ありじごく</t>
  </si>
  <si>
    <t>ダグトリオ</t>
  </si>
  <si>
    <t>ニャース</t>
  </si>
  <si>
    <t>ものひろい</t>
  </si>
  <si>
    <t>テクニシャン</t>
  </si>
  <si>
    <t>ペルシアン</t>
  </si>
  <si>
    <t>じゅうなん</t>
  </si>
  <si>
    <t>コダック</t>
  </si>
  <si>
    <t>しめりけ</t>
  </si>
  <si>
    <t>ノーてんき</t>
  </si>
  <si>
    <t>ゴルダック</t>
  </si>
  <si>
    <t>マンキー</t>
  </si>
  <si>
    <t>かくとう</t>
  </si>
  <si>
    <t>やるき</t>
  </si>
  <si>
    <t>いかりのつぼ</t>
  </si>
  <si>
    <t>オコリザル</t>
  </si>
  <si>
    <t>ガーディ</t>
  </si>
  <si>
    <t>ウインディ</t>
  </si>
  <si>
    <t>ニョロモ</t>
  </si>
  <si>
    <t>ちょすい</t>
  </si>
  <si>
    <t>ニョロボン</t>
  </si>
  <si>
    <t>ニョロゾ</t>
  </si>
  <si>
    <t>ニョロトノ</t>
  </si>
  <si>
    <t>ケーシィ</t>
  </si>
  <si>
    <t>エスパー</t>
  </si>
  <si>
    <t>シンクロ</t>
  </si>
  <si>
    <t>ユンゲラー</t>
  </si>
  <si>
    <t>フーディン</t>
  </si>
  <si>
    <t>ワンリキー</t>
  </si>
  <si>
    <t>ノーガード</t>
  </si>
  <si>
    <t>ゴーリキー</t>
  </si>
  <si>
    <t>カイリキー</t>
  </si>
  <si>
    <t>マダツボミ</t>
  </si>
  <si>
    <t>ウツドン</t>
  </si>
  <si>
    <t>ウツボット</t>
  </si>
  <si>
    <t>メノクラゲ</t>
  </si>
  <si>
    <t>クリアボディ</t>
  </si>
  <si>
    <t>ヘドロえき</t>
  </si>
  <si>
    <t>ドククラゲ</t>
  </si>
  <si>
    <t>イシツブテ</t>
  </si>
  <si>
    <t>いわ</t>
  </si>
  <si>
    <t>いしあたま</t>
  </si>
  <si>
    <t>がんじょう</t>
  </si>
  <si>
    <t>ゴローン</t>
  </si>
  <si>
    <t>ゴローニャ</t>
  </si>
  <si>
    <t>ポニータ</t>
  </si>
  <si>
    <t>ギャロップ</t>
  </si>
  <si>
    <t>ヤドン</t>
  </si>
  <si>
    <t>どんかん</t>
  </si>
  <si>
    <t>マイペース</t>
  </si>
  <si>
    <t>ヤドラン</t>
  </si>
  <si>
    <t>ヤドキング</t>
  </si>
  <si>
    <t>●</t>
  </si>
  <si>
    <t>コイル</t>
  </si>
  <si>
    <t>はがね</t>
  </si>
  <si>
    <t>じりょく</t>
  </si>
  <si>
    <t>レアコイル</t>
  </si>
  <si>
    <t>ジバコイル</t>
  </si>
  <si>
    <t>カモネギ</t>
  </si>
  <si>
    <t>ドードー</t>
  </si>
  <si>
    <t>はやおき</t>
  </si>
  <si>
    <t>ドードリオ</t>
  </si>
  <si>
    <t>パウワウ</t>
  </si>
  <si>
    <t>あついしぼう</t>
  </si>
  <si>
    <t>うるおいボディ</t>
  </si>
  <si>
    <t>ジュゴン</t>
  </si>
  <si>
    <t>こおり</t>
  </si>
  <si>
    <t>ベトベター</t>
  </si>
  <si>
    <t>あくしゅう</t>
  </si>
  <si>
    <t>ねんちゃく</t>
  </si>
  <si>
    <t>ベトベトン</t>
  </si>
  <si>
    <t>シェルダー</t>
  </si>
  <si>
    <t>シェルアーマー</t>
  </si>
  <si>
    <t>スキルリンク</t>
  </si>
  <si>
    <t>パルシェン</t>
  </si>
  <si>
    <t>ゴース</t>
  </si>
  <si>
    <t>ゴースト</t>
  </si>
  <si>
    <t>ふゆう</t>
  </si>
  <si>
    <t>ゲンガー</t>
  </si>
  <si>
    <t>イワーク</t>
  </si>
  <si>
    <t>ハガネール</t>
  </si>
  <si>
    <t>●</t>
  </si>
  <si>
    <t>スリープ</t>
  </si>
  <si>
    <t>ふみん</t>
  </si>
  <si>
    <t>よちむ</t>
  </si>
  <si>
    <t>スリーパー</t>
  </si>
  <si>
    <t>クラブ</t>
  </si>
  <si>
    <t>かいりきバサミ</t>
  </si>
  <si>
    <t>キングラー</t>
  </si>
  <si>
    <t>ビリリダマ</t>
  </si>
  <si>
    <t>ぼうおん</t>
  </si>
  <si>
    <t>マルマイン</t>
  </si>
  <si>
    <t>名前</t>
  </si>
  <si>
    <t>HP</t>
  </si>
  <si>
    <t>こうげき</t>
  </si>
  <si>
    <t>ぼうぎょ</t>
  </si>
  <si>
    <t>とくこう</t>
  </si>
  <si>
    <t>とくぼう</t>
  </si>
  <si>
    <t>すばやさ</t>
  </si>
  <si>
    <t>種族値</t>
  </si>
  <si>
    <t>性格</t>
  </si>
  <si>
    <t>能力値</t>
  </si>
  <si>
    <t>努力値</t>
  </si>
  <si>
    <t>個体値</t>
  </si>
  <si>
    <t>最終値</t>
  </si>
  <si>
    <t>（２種＋努力／４）＋（レベル＋１０－能力値）＊１００／レベル=個体値</t>
  </si>
  <si>
    <t>個体値（最少）</t>
  </si>
  <si>
    <t>(２種＋努力／４）＋５００／レベル＋１００＊能力値／レベル／性格＝個体値</t>
  </si>
  <si>
    <t>タマタマ</t>
  </si>
  <si>
    <t>ナッシー</t>
  </si>
  <si>
    <t>カラカラ</t>
  </si>
  <si>
    <t>ひらいしん</t>
  </si>
  <si>
    <t>ガラガラ</t>
  </si>
  <si>
    <t>サワムラー</t>
  </si>
  <si>
    <t>すてみ</t>
  </si>
  <si>
    <t>エビワラー</t>
  </si>
  <si>
    <t>てつのこぶし</t>
  </si>
  <si>
    <t>目覚めるパワー</t>
  </si>
  <si>
    <t>タイプ</t>
  </si>
  <si>
    <t>威力</t>
  </si>
  <si>
    <t>個体値早見表</t>
  </si>
  <si>
    <t>lv</t>
  </si>
  <si>
    <t>↓</t>
  </si>
  <si>
    <t>↑</t>
  </si>
  <si>
    <t>補</t>
  </si>
  <si>
    <t>個</t>
  </si>
  <si>
    <t>能力</t>
  </si>
  <si>
    <t>自由入力</t>
  </si>
  <si>
    <t>↑</t>
  </si>
  <si>
    <t>↓</t>
  </si>
  <si>
    <t>ずぶとい</t>
  </si>
  <si>
    <t>バルキー</t>
  </si>
  <si>
    <t>ふくつのこころ</t>
  </si>
  <si>
    <t>●</t>
  </si>
  <si>
    <t>↓</t>
  </si>
  <si>
    <t>カポエラー</t>
  </si>
  <si>
    <t>テクニシャン</t>
  </si>
  <si>
    <t>ベロリンガ</t>
  </si>
  <si>
    <t>ベロベルト</t>
  </si>
  <si>
    <t>ドガース</t>
  </si>
  <si>
    <t>マタドガス</t>
  </si>
  <si>
    <t>サイホーン</t>
  </si>
  <si>
    <t>サイドン</t>
  </si>
  <si>
    <t>ドサイドン</t>
  </si>
  <si>
    <t>ハードロック</t>
  </si>
  <si>
    <t>ラッキー</t>
  </si>
  <si>
    <t>しぜんかいふく</t>
  </si>
  <si>
    <t>てんのめぐみ</t>
  </si>
  <si>
    <t>ピンプク</t>
  </si>
  <si>
    <t>ハピナス</t>
  </si>
  <si>
    <t>モンジャラ</t>
  </si>
  <si>
    <t>リーフガード</t>
  </si>
  <si>
    <t>モジャンボ</t>
  </si>
  <si>
    <t>ガルーラ</t>
  </si>
  <si>
    <t>きもったま</t>
  </si>
  <si>
    <t>タッツー</t>
  </si>
  <si>
    <t>すいすい</t>
  </si>
  <si>
    <t>スナイパー</t>
  </si>
  <si>
    <t>シードラ</t>
  </si>
  <si>
    <t>なし</t>
  </si>
  <si>
    <t>↑</t>
  </si>
  <si>
    <t>●</t>
  </si>
  <si>
    <t>キングドラ</t>
  </si>
  <si>
    <t>ドラゴン</t>
  </si>
  <si>
    <t>トサキント</t>
  </si>
  <si>
    <t>みずのベール</t>
  </si>
  <si>
    <t>アズマオウ</t>
  </si>
  <si>
    <t>ヒトデマン</t>
  </si>
  <si>
    <t>はっこう</t>
  </si>
  <si>
    <t>スターミー</t>
  </si>
  <si>
    <t>バリヤード</t>
  </si>
  <si>
    <t>フィルター</t>
  </si>
  <si>
    <t>マネネ</t>
  </si>
  <si>
    <t>ストライク</t>
  </si>
  <si>
    <t>ハッサム</t>
  </si>
  <si>
    <t>ルージュラ</t>
  </si>
  <si>
    <t>ムチュール</t>
  </si>
  <si>
    <t>エレブー</t>
  </si>
  <si>
    <t>エレキッド</t>
  </si>
  <si>
    <t>エレキブル</t>
  </si>
  <si>
    <t>でんきエンジン</t>
  </si>
  <si>
    <t>ブーバー</t>
  </si>
  <si>
    <t>ほのおのからだ</t>
  </si>
  <si>
    <t>ブビィ</t>
  </si>
  <si>
    <t>ブーバーン</t>
  </si>
  <si>
    <t>カイロス</t>
  </si>
  <si>
    <t>かたやぶり</t>
  </si>
  <si>
    <t>ケンタロス</t>
  </si>
  <si>
    <t>コイキング</t>
  </si>
  <si>
    <t>ギャラドス</t>
  </si>
  <si>
    <t>ラプラス</t>
  </si>
  <si>
    <t>メタモン</t>
  </si>
  <si>
    <t>イーブイ</t>
  </si>
  <si>
    <t>てきおうりょく</t>
  </si>
  <si>
    <t>シャワーズ</t>
  </si>
  <si>
    <t>サンダース</t>
  </si>
  <si>
    <t>ちくでん</t>
  </si>
  <si>
    <t>ブースター</t>
  </si>
  <si>
    <t>エーフィ</t>
  </si>
  <si>
    <t>ブラッキー</t>
  </si>
  <si>
    <t>あく</t>
  </si>
  <si>
    <t>リーフィア</t>
  </si>
  <si>
    <t>グレイシア</t>
  </si>
  <si>
    <t>ゆきがくれ</t>
  </si>
  <si>
    <t xml:space="preserve">必要な経験値の計算式 </t>
  </si>
  <si>
    <t>60万タイプ</t>
  </si>
  <si>
    <r>
      <t>floor(Lv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×(100-Lv)÷50) (2≦Lv≦50)</t>
    </r>
  </si>
  <si>
    <r>
      <t>floor(Lv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×(150-Lv)÷100) (50≦Lv≦68)</t>
    </r>
  </si>
  <si>
    <r>
      <t>floor(Lv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×((150+floor((Lv-68)÷3)+P)-Lv)÷100) (69≦Lv≦97)</t>
    </r>
  </si>
  <si>
    <t>ここでPは(Lv mod 3)の結果が</t>
  </si>
  <si>
    <t>0の場合は0</t>
  </si>
  <si>
    <t>1の場合は0.004</t>
  </si>
  <si>
    <t>2の場合は0.006</t>
  </si>
  <si>
    <r>
      <t>floor(Lv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×(160-Lv)÷100) (98≦Lv≦100)</t>
    </r>
  </si>
  <si>
    <t>80万タイプ</t>
  </si>
  <si>
    <r>
      <t>floor(0.8×Lv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)</t>
    </r>
  </si>
  <si>
    <t>100万タイプ</t>
  </si>
  <si>
    <r>
      <t>Lv</t>
    </r>
    <r>
      <rPr>
        <vertAlign val="superscript"/>
        <sz val="11"/>
        <color indexed="8"/>
        <rFont val="ＭＳ Ｐゴシック"/>
        <family val="3"/>
      </rPr>
      <t>3</t>
    </r>
  </si>
  <si>
    <t>105万タイプ</t>
  </si>
  <si>
    <r>
      <t>floor(1.2×Lv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-15×Lv</t>
    </r>
    <r>
      <rPr>
        <vertAlign val="superscript"/>
        <sz val="11"/>
        <color indexed="8"/>
        <rFont val="ＭＳ Ｐゴシック"/>
        <family val="3"/>
      </rPr>
      <t>2</t>
    </r>
    <r>
      <rPr>
        <sz val="11"/>
        <color theme="1"/>
        <rFont val="Calibri"/>
        <family val="3"/>
      </rPr>
      <t>+100×Lv-140)</t>
    </r>
  </si>
  <si>
    <t>125万タイプ</t>
  </si>
  <si>
    <r>
      <t>floor(1.25×Lv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)</t>
    </r>
  </si>
  <si>
    <t>164万タイプ</t>
  </si>
  <si>
    <r>
      <t>floor(Lv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×(24+floor((Lv+1)÷3))÷50) (2≦Lv≦15)</t>
    </r>
  </si>
  <si>
    <r>
      <t>floor(Lv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×(14+Lv)÷50) (15≦Lv≦36)</t>
    </r>
  </si>
  <si>
    <r>
      <t>floor(Lv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×(32+floor(Lv÷2))÷50) (36≦Lv≦100)</t>
    </r>
  </si>
  <si>
    <t>floor(Lv3×((150+floor((Lv-68)÷3)+P)-Lv)÷100) (69≦Lv≦97)</t>
  </si>
  <si>
    <t>60万</t>
  </si>
  <si>
    <t>80万</t>
  </si>
  <si>
    <t>100万</t>
  </si>
  <si>
    <t>105万</t>
  </si>
  <si>
    <t>125万</t>
  </si>
  <si>
    <t>164万</t>
  </si>
  <si>
    <t>ポリゴン</t>
  </si>
  <si>
    <t>トレース</t>
  </si>
  <si>
    <t>ダウンロード</t>
  </si>
  <si>
    <t>ポリゴン2</t>
  </si>
  <si>
    <t>ポリゴンZ</t>
  </si>
  <si>
    <t>オムナイト</t>
  </si>
  <si>
    <t>オムスター</t>
  </si>
  <si>
    <t>カブト</t>
  </si>
  <si>
    <t>カブトアーマー</t>
  </si>
  <si>
    <t>カブトプス</t>
  </si>
  <si>
    <t>プテラ</t>
  </si>
  <si>
    <t>プレッシャー</t>
  </si>
  <si>
    <t>カビゴン</t>
  </si>
  <si>
    <t>めんえき</t>
  </si>
  <si>
    <t>ゴンベ</t>
  </si>
  <si>
    <t>フリーザー</t>
  </si>
  <si>
    <t>ファイヤー</t>
  </si>
  <si>
    <t>ミニリュウ</t>
  </si>
  <si>
    <t>ハクリュー</t>
  </si>
  <si>
    <t>カイリュー</t>
  </si>
  <si>
    <t>ミュウツー</t>
  </si>
  <si>
    <t>チコリータ</t>
  </si>
  <si>
    <t>ベイリーフ</t>
  </si>
  <si>
    <t>メガニウム</t>
  </si>
  <si>
    <t>ヒノアラシ</t>
  </si>
  <si>
    <t>マグマラシ</t>
  </si>
  <si>
    <t>バクフーン</t>
  </si>
  <si>
    <t>ワニノコ</t>
  </si>
  <si>
    <t>アリゲイツ</t>
  </si>
  <si>
    <t>オーダイル</t>
  </si>
  <si>
    <t>オタチ</t>
  </si>
  <si>
    <t>オオタチ</t>
  </si>
  <si>
    <t>ホーホー</t>
  </si>
  <si>
    <t>ヨルノズク</t>
  </si>
  <si>
    <t>レディバ</t>
  </si>
  <si>
    <t>レディアン</t>
  </si>
  <si>
    <t>イトマル</t>
  </si>
  <si>
    <t>アリアドス</t>
  </si>
  <si>
    <t>チョンチー</t>
  </si>
  <si>
    <t>ランターン</t>
  </si>
  <si>
    <t>トゲピー</t>
  </si>
  <si>
    <t>はりきり</t>
  </si>
  <si>
    <t>トゲチック</t>
  </si>
  <si>
    <t>トゲキッス</t>
  </si>
  <si>
    <t>ネイティ</t>
  </si>
  <si>
    <t>ネイティオ</t>
  </si>
  <si>
    <t>モココ</t>
  </si>
  <si>
    <t>メリープ</t>
  </si>
  <si>
    <t>デンリュウ</t>
  </si>
  <si>
    <t>キレイハナ</t>
  </si>
  <si>
    <t>マリル</t>
  </si>
  <si>
    <t>ちからもち</t>
  </si>
  <si>
    <t>ルリリ</t>
  </si>
  <si>
    <t>マリルリ</t>
  </si>
  <si>
    <t>ウソッキー</t>
  </si>
  <si>
    <t>●</t>
  </si>
  <si>
    <t>ウソハチ</t>
  </si>
  <si>
    <t>●</t>
  </si>
  <si>
    <t>ハネッコ</t>
  </si>
  <si>
    <t>ポポッコ</t>
  </si>
  <si>
    <t>ワタッコ</t>
  </si>
  <si>
    <t>エイパム</t>
  </si>
  <si>
    <t>エテボーズ</t>
  </si>
  <si>
    <t>ヒマナッツ</t>
  </si>
  <si>
    <t>サンパワー</t>
  </si>
  <si>
    <t>キマワリ</t>
  </si>
  <si>
    <t>ヤンヤンマ</t>
  </si>
  <si>
    <t>かそく</t>
  </si>
  <si>
    <t>メガヤンマ</t>
  </si>
  <si>
    <t>ウパー</t>
  </si>
  <si>
    <t>ヌオー</t>
  </si>
  <si>
    <t>ヤミカラス</t>
  </si>
  <si>
    <t>きょううん</t>
  </si>
  <si>
    <t>ドンカラス</t>
  </si>
  <si>
    <t>●</t>
  </si>
  <si>
    <t>ムウマ</t>
  </si>
  <si>
    <t>ムウマージ</t>
  </si>
  <si>
    <t>アンノーン</t>
  </si>
  <si>
    <t>ソーナンス</t>
  </si>
  <si>
    <t>かげふみ</t>
  </si>
  <si>
    <t>ソーナノ</t>
  </si>
  <si>
    <t>キリンリキ</t>
  </si>
  <si>
    <t>クヌギダマ</t>
  </si>
  <si>
    <t>フォレトス</t>
  </si>
  <si>
    <t>ノコッチ</t>
  </si>
  <si>
    <t>グライガー</t>
  </si>
  <si>
    <t>グライオン</t>
  </si>
  <si>
    <t>ブルー</t>
  </si>
  <si>
    <t>グランブル</t>
  </si>
  <si>
    <t>はやあし</t>
  </si>
  <si>
    <t>ハリーセン</t>
  </si>
  <si>
    <t>ツボツボ</t>
  </si>
  <si>
    <t>くいしんぼう</t>
  </si>
  <si>
    <t>ヘラクロス</t>
  </si>
  <si>
    <t>ニューラ</t>
  </si>
  <si>
    <t>マニューラ</t>
  </si>
  <si>
    <t>デルビル</t>
  </si>
  <si>
    <t>ダンバル</t>
  </si>
  <si>
    <t>エアームド</t>
  </si>
  <si>
    <t>はがね</t>
  </si>
  <si>
    <t>ひこう</t>
  </si>
  <si>
    <t>するどいめ</t>
  </si>
  <si>
    <t>がんじょう</t>
  </si>
  <si>
    <t>能力変化</t>
  </si>
  <si>
    <t>補正</t>
  </si>
  <si>
    <t>上昇</t>
  </si>
  <si>
    <t>基本値</t>
  </si>
  <si>
    <t>なし</t>
  </si>
  <si>
    <t>種族値</t>
  </si>
  <si>
    <t>1段階アップで180抜き</t>
  </si>
  <si>
    <t>1段階アップで160抜き</t>
  </si>
  <si>
    <t>1段階アップで150抜き</t>
  </si>
  <si>
    <t>1段階アップで140抜き</t>
  </si>
  <si>
    <t>1段階アップで130抜き</t>
  </si>
  <si>
    <t>2段階アップで130抜き</t>
  </si>
  <si>
    <t>2段階アップで130同速</t>
  </si>
  <si>
    <t>2段階アップで130抜けず</t>
  </si>
  <si>
    <t>デオキシス（S)</t>
  </si>
  <si>
    <t>テッカニン</t>
  </si>
  <si>
    <t>デオキシス（N)</t>
  </si>
  <si>
    <t>マルマイン</t>
  </si>
  <si>
    <t>サンダース</t>
  </si>
  <si>
    <t>プテラ</t>
  </si>
  <si>
    <t>クロバット</t>
  </si>
  <si>
    <t>ミュウツー</t>
  </si>
  <si>
    <t>シェイミ（S)</t>
  </si>
  <si>
    <t>オオスバメ</t>
  </si>
  <si>
    <t>マニューラ</t>
  </si>
  <si>
    <t>ダークライ</t>
  </si>
  <si>
    <t>ダグトリオ</t>
  </si>
  <si>
    <t>フーディン</t>
  </si>
  <si>
    <t>ジュカイン</t>
  </si>
  <si>
    <t>アルセウス</t>
  </si>
  <si>
    <t>ペルシアン</t>
  </si>
  <si>
    <t>スターミー</t>
  </si>
  <si>
    <t>フローゼル</t>
  </si>
  <si>
    <t>エテボース</t>
  </si>
  <si>
    <t>アグノム</t>
  </si>
  <si>
    <t>ライコウ</t>
  </si>
  <si>
    <t>ブニャット</t>
  </si>
  <si>
    <t>ケンタロス</t>
  </si>
  <si>
    <t>ワタッコ</t>
  </si>
  <si>
    <t>ゲンガー</t>
  </si>
  <si>
    <t>ラティアス</t>
  </si>
  <si>
    <t>ラティオス</t>
  </si>
  <si>
    <t>ユキメノコ</t>
  </si>
  <si>
    <t>エーフィ</t>
  </si>
  <si>
    <t>ルギア</t>
  </si>
  <si>
    <t>ゴウカザル</t>
  </si>
  <si>
    <t>ギャロップ</t>
  </si>
  <si>
    <t>ストライク</t>
  </si>
  <si>
    <t>ライボルト</t>
  </si>
  <si>
    <t>ミミロップ</t>
  </si>
  <si>
    <t>ムウマージ</t>
  </si>
  <si>
    <t>エレブー</t>
  </si>
  <si>
    <t>ガブリアス</t>
  </si>
  <si>
    <t>リザードン</t>
  </si>
  <si>
    <t>ドククラゲ</t>
  </si>
  <si>
    <t>他</t>
  </si>
  <si>
    <t>ラブカス</t>
  </si>
  <si>
    <t>ラッタ</t>
  </si>
  <si>
    <t>ウインディ</t>
  </si>
  <si>
    <t>ルージュラ</t>
  </si>
  <si>
    <t>ネイティオ</t>
  </si>
  <si>
    <t>ヘルガー</t>
  </si>
  <si>
    <t>ピジョット</t>
  </si>
  <si>
    <t>ペラップ</t>
  </si>
  <si>
    <t>ネオラント</t>
  </si>
  <si>
    <t>ロトム(N)</t>
  </si>
  <si>
    <t>サワムラー</t>
  </si>
  <si>
    <t>ロトム</t>
  </si>
  <si>
    <t>ニドキング</t>
  </si>
  <si>
    <t>カイロス</t>
  </si>
  <si>
    <t>ヘラクロス</t>
  </si>
  <si>
    <t>スカタンク</t>
  </si>
  <si>
    <t>ブーバーン</t>
  </si>
  <si>
    <t>素早さ早見表</t>
  </si>
  <si>
    <t>ポケモン名→</t>
  </si>
  <si>
    <t>レベル</t>
  </si>
  <si>
    <t>エアームド</t>
  </si>
  <si>
    <t>耐久力</t>
  </si>
  <si>
    <t>物理</t>
  </si>
  <si>
    <t>最大値</t>
  </si>
  <si>
    <t>補正なし</t>
  </si>
  <si>
    <t>上昇補正</t>
  </si>
  <si>
    <t>下降補正</t>
  </si>
  <si>
    <t>努力値目安</t>
  </si>
  <si>
    <t>目標種族値→</t>
  </si>
  <si>
    <t>1段階あげて抜く</t>
  </si>
  <si>
    <t>2段階あげて抜く</t>
  </si>
  <si>
    <t>ボーマンダ</t>
  </si>
  <si>
    <t>ムクホーク</t>
  </si>
  <si>
    <t>ケッキング</t>
  </si>
  <si>
    <t>バクフーン</t>
  </si>
  <si>
    <t>エンテイ</t>
  </si>
  <si>
    <t>メガヤンマ</t>
  </si>
  <si>
    <t>グライオン</t>
  </si>
  <si>
    <t>レックウザ</t>
  </si>
  <si>
    <t>ファイヤー</t>
  </si>
  <si>
    <t>ロズレイド</t>
  </si>
  <si>
    <t>ピカチュウ</t>
  </si>
  <si>
    <t>ポリゴンZ</t>
  </si>
  <si>
    <t>カイオーガ</t>
  </si>
  <si>
    <t>グラードン</t>
  </si>
  <si>
    <t>デオキシス（D）</t>
  </si>
  <si>
    <t>デオキシス（A)</t>
  </si>
  <si>
    <t>キングドラ</t>
  </si>
  <si>
    <t>スイクン</t>
  </si>
  <si>
    <t>クレセリア</t>
  </si>
  <si>
    <t>フリーザー</t>
  </si>
  <si>
    <t>ギャラドス</t>
  </si>
  <si>
    <t>ミロカロス</t>
  </si>
  <si>
    <t>フシギバナ</t>
  </si>
  <si>
    <t>カイリュー</t>
  </si>
  <si>
    <t>トゲキッス</t>
  </si>
  <si>
    <t>マンムー</t>
  </si>
  <si>
    <t>エルレイド</t>
  </si>
  <si>
    <t>カブトプス</t>
  </si>
  <si>
    <t>フワライド</t>
  </si>
  <si>
    <t>カメックス</t>
  </si>
  <si>
    <t>オーダイル</t>
  </si>
  <si>
    <t>ヒードラン</t>
  </si>
  <si>
    <t>エビワラー</t>
  </si>
  <si>
    <t>ニドクイン</t>
  </si>
  <si>
    <t>スピアー</t>
  </si>
  <si>
    <t>キングラー</t>
  </si>
  <si>
    <t>ドーブル</t>
  </si>
  <si>
    <t>ネンドール</t>
  </si>
  <si>
    <t>アブソル</t>
  </si>
  <si>
    <t>デリバード</t>
  </si>
  <si>
    <t>ビーダル</t>
  </si>
  <si>
    <t>ドンカラス</t>
  </si>
  <si>
    <t>キノガッサ</t>
  </si>
  <si>
    <t>ルンパッパ</t>
  </si>
  <si>
    <t>メタグロス</t>
  </si>
  <si>
    <t>エアームド</t>
  </si>
  <si>
    <t>マンタイン</t>
  </si>
  <si>
    <t>ニョロトノ</t>
  </si>
  <si>
    <t>レントラー</t>
  </si>
  <si>
    <t>アズマオウ</t>
  </si>
  <si>
    <t>バクオング</t>
  </si>
  <si>
    <t>スリーパー</t>
  </si>
  <si>
    <t>ランターン</t>
  </si>
  <si>
    <t>ガーメイル</t>
  </si>
  <si>
    <t>ブースター</t>
  </si>
  <si>
    <t>ブラッキー</t>
  </si>
  <si>
    <t>ハッサム</t>
  </si>
  <si>
    <t>サンドパン</t>
  </si>
  <si>
    <t>グレイシア</t>
  </si>
  <si>
    <t>シャワーズ</t>
  </si>
  <si>
    <t>トドゼルガ</t>
  </si>
  <si>
    <t>バンギラス</t>
  </si>
  <si>
    <t>エンペルト</t>
  </si>
  <si>
    <t>ラグラージ</t>
  </si>
  <si>
    <t>ユキノオー</t>
  </si>
  <si>
    <t>ラプラス</t>
  </si>
  <si>
    <t>マタドガス</t>
  </si>
  <si>
    <t>ナマズン</t>
  </si>
  <si>
    <t>ポリゴン２</t>
  </si>
  <si>
    <t>ラムパルド</t>
  </si>
  <si>
    <t>ドダイトス</t>
  </si>
  <si>
    <t>カイリキー</t>
  </si>
  <si>
    <t>ナッシー</t>
  </si>
  <si>
    <t>ハピナス</t>
  </si>
  <si>
    <t>ジーランス</t>
  </si>
  <si>
    <t>デンリュウ</t>
  </si>
  <si>
    <t>オムスター</t>
  </si>
  <si>
    <t>リングマ</t>
  </si>
  <si>
    <t>ハンテール</t>
  </si>
  <si>
    <t>サクラビス</t>
  </si>
  <si>
    <t>トロピウス</t>
  </si>
  <si>
    <t>サナギラス</t>
  </si>
  <si>
    <t>ラフレシア</t>
  </si>
  <si>
    <t>キレイハナ</t>
  </si>
  <si>
    <t>マリルリ</t>
  </si>
  <si>
    <t>ボスゴドラ</t>
  </si>
  <si>
    <t>レジアイス</t>
  </si>
  <si>
    <t>レジロック</t>
  </si>
  <si>
    <t>レジスチル</t>
  </si>
  <si>
    <t>メタモン</t>
  </si>
  <si>
    <t>アンノーン</t>
  </si>
  <si>
    <t>カバルドン</t>
  </si>
  <si>
    <t>マスキッパ</t>
  </si>
  <si>
    <t>ゴローニャ</t>
  </si>
  <si>
    <t>ヨノワール</t>
  </si>
  <si>
    <t>アーマルド</t>
  </si>
  <si>
    <t>ガラガラ</t>
  </si>
  <si>
    <t>グランブル</t>
  </si>
  <si>
    <t>オクタン</t>
  </si>
  <si>
    <t>プクリン</t>
  </si>
  <si>
    <t>ノコッチ</t>
  </si>
  <si>
    <t>ユレイドル</t>
  </si>
  <si>
    <t>ドサイドン</t>
  </si>
  <si>
    <t>ヌケニン</t>
  </si>
  <si>
    <t>バクーダ</t>
  </si>
  <si>
    <t>ビークイン</t>
  </si>
  <si>
    <t>ダイノーズ</t>
  </si>
  <si>
    <t>アリアドス</t>
  </si>
  <si>
    <t>フォレトス</t>
  </si>
  <si>
    <t>カクレオン</t>
  </si>
  <si>
    <t>トリトドン</t>
  </si>
  <si>
    <t>ミノマダム</t>
  </si>
  <si>
    <t>ヌオー</t>
  </si>
  <si>
    <t>サニーゴ</t>
  </si>
  <si>
    <t>ミカルゲ</t>
  </si>
  <si>
    <t>ドータクン</t>
  </si>
  <si>
    <t>ソーナンス</t>
  </si>
  <si>
    <t>パールル</t>
  </si>
  <si>
    <t>トリデプス</t>
  </si>
  <si>
    <t>ハガネール</t>
  </si>
  <si>
    <t>パラセクト</t>
  </si>
  <si>
    <t>カビゴン</t>
  </si>
  <si>
    <t>ウソッキー</t>
  </si>
  <si>
    <t>ヤドラン</t>
  </si>
  <si>
    <t>キマワリ</t>
  </si>
  <si>
    <t>マグカルゴ</t>
  </si>
  <si>
    <t>コータス</t>
  </si>
  <si>
    <t>ナックラー</t>
  </si>
  <si>
    <t>ツボツボ</t>
  </si>
  <si>
    <t>努力値残</t>
  </si>
  <si>
    <t>最小値</t>
  </si>
  <si>
    <t xml:space="preserve">（攻撃側のレベル × 2 ÷ 5 ＋ 2）× 技の威力 × 攻撃側の能力値 ÷ 防御側の能力値 ÷ 50 ＋ 2）×（85～100）÷ 100 </t>
  </si>
  <si>
    <t>能力値(自動)</t>
  </si>
  <si>
    <t>ミュウ</t>
  </si>
  <si>
    <t>基礎火力</t>
  </si>
  <si>
    <t>基礎耐久</t>
  </si>
  <si>
    <t>技のタイプ</t>
  </si>
  <si>
    <t>タイプ1</t>
  </si>
  <si>
    <t>タイプ2</t>
  </si>
  <si>
    <t>相性値</t>
  </si>
  <si>
    <t>ひこう</t>
  </si>
  <si>
    <t>天気</t>
  </si>
  <si>
    <t>ノーマル</t>
  </si>
  <si>
    <t>ほのお</t>
  </si>
  <si>
    <t>みず</t>
  </si>
  <si>
    <t>でんき</t>
  </si>
  <si>
    <t>くさ</t>
  </si>
  <si>
    <t>こおり</t>
  </si>
  <si>
    <t>かくとう</t>
  </si>
  <si>
    <t>どく</t>
  </si>
  <si>
    <t>じめん</t>
  </si>
  <si>
    <t>エスパー</t>
  </si>
  <si>
    <t>むし</t>
  </si>
  <si>
    <t>いわ</t>
  </si>
  <si>
    <t>ゴースト</t>
  </si>
  <si>
    <t>ドラゴン</t>
  </si>
  <si>
    <t>あく</t>
  </si>
  <si>
    <t>はがね</t>
  </si>
  <si>
    <t>防御側</t>
  </si>
  <si>
    <t>攻撃側</t>
  </si>
  <si>
    <t>攻撃タイプ</t>
  </si>
  <si>
    <t>はがね</t>
  </si>
  <si>
    <t>ほのお</t>
  </si>
  <si>
    <t>防御タイプ</t>
  </si>
  <si>
    <t>相性</t>
  </si>
  <si>
    <t>種族値</t>
  </si>
  <si>
    <t>HP</t>
  </si>
  <si>
    <t>防御</t>
  </si>
  <si>
    <t>特防</t>
  </si>
  <si>
    <t>性格</t>
  </si>
  <si>
    <t>攻撃</t>
  </si>
  <si>
    <t>威力</t>
  </si>
  <si>
    <t>努</t>
  </si>
  <si>
    <t>能</t>
  </si>
  <si>
    <t>ヒメグマ</t>
  </si>
  <si>
    <t>ノーマル</t>
  </si>
  <si>
    <t>―</t>
  </si>
  <si>
    <t>ものひろい</t>
  </si>
  <si>
    <t>はやあし</t>
  </si>
  <si>
    <t>リングマ</t>
  </si>
  <si>
    <t>こんじょう</t>
  </si>
  <si>
    <t>マグマッグ</t>
  </si>
  <si>
    <t>ほのお</t>
  </si>
  <si>
    <t>マグマのよろい</t>
  </si>
  <si>
    <t>ほのおのからだ</t>
  </si>
  <si>
    <t>マグカルゴ</t>
  </si>
  <si>
    <t>いわ</t>
  </si>
  <si>
    <t>ウリムー</t>
  </si>
  <si>
    <t>こおり</t>
  </si>
  <si>
    <t>じめん</t>
  </si>
  <si>
    <t>どんかん</t>
  </si>
  <si>
    <t>ゆきがくれ</t>
  </si>
  <si>
    <t>イノムー</t>
  </si>
  <si>
    <t>マンムー</t>
  </si>
  <si>
    <t>ひこう</t>
  </si>
  <si>
    <t>●</t>
  </si>
  <si>
    <t>↑</t>
  </si>
  <si>
    <t>なし</t>
  </si>
  <si>
    <t>サニーゴ</t>
  </si>
  <si>
    <t>みず</t>
  </si>
  <si>
    <t>はりきり</t>
  </si>
  <si>
    <t>しぜんかいふく</t>
  </si>
  <si>
    <t>テッポウオ</t>
  </si>
  <si>
    <t>スナイパー</t>
  </si>
  <si>
    <t>オクタン</t>
  </si>
  <si>
    <t>きゅうばん</t>
  </si>
  <si>
    <t>デリバード</t>
  </si>
  <si>
    <t>やるき</t>
  </si>
  <si>
    <t>マンタイン</t>
  </si>
  <si>
    <t>すいすい</t>
  </si>
  <si>
    <t>ちょすい</t>
  </si>
  <si>
    <t>タマンタ</t>
  </si>
  <si>
    <t>あく</t>
  </si>
  <si>
    <t>はやおき</t>
  </si>
  <si>
    <t>もらいび</t>
  </si>
  <si>
    <t>ヘルガー</t>
  </si>
  <si>
    <t>ゴマゾウ</t>
  </si>
  <si>
    <t>ドンファン</t>
  </si>
  <si>
    <t>がんじょう</t>
  </si>
  <si>
    <t>オドシシ</t>
  </si>
  <si>
    <t>いかく</t>
  </si>
  <si>
    <t>おみとおし</t>
  </si>
  <si>
    <t>ドーブル</t>
  </si>
  <si>
    <t>マイペース</t>
  </si>
  <si>
    <t>テクニシャン</t>
  </si>
  <si>
    <t>ミルタンク</t>
  </si>
  <si>
    <t>あついしぼう</t>
  </si>
  <si>
    <t>きもったま</t>
  </si>
  <si>
    <t>ライコウ</t>
  </si>
  <si>
    <t>でんき</t>
  </si>
  <si>
    <t>プレッシャー</t>
  </si>
  <si>
    <t>エンテイ</t>
  </si>
  <si>
    <t>スイクン</t>
  </si>
  <si>
    <t>ヨーギラス</t>
  </si>
  <si>
    <t>サナギラス</t>
  </si>
  <si>
    <t>だっぴ</t>
  </si>
  <si>
    <t>バンギラス</t>
  </si>
  <si>
    <t>すなおこし</t>
  </si>
  <si>
    <t>ルギア</t>
  </si>
  <si>
    <t>エスパー</t>
  </si>
  <si>
    <t>ホウオウ</t>
  </si>
  <si>
    <t>セレビィ</t>
  </si>
  <si>
    <t>くさ</t>
  </si>
  <si>
    <t>キモリ</t>
  </si>
  <si>
    <t>しんりょく</t>
  </si>
  <si>
    <t>ジュプトル</t>
  </si>
  <si>
    <t>ジュカイン</t>
  </si>
  <si>
    <t>アチャモ</t>
  </si>
  <si>
    <t>もうか</t>
  </si>
  <si>
    <t>ワカシャモ</t>
  </si>
  <si>
    <t>かくとう</t>
  </si>
  <si>
    <t>バシャーモ</t>
  </si>
  <si>
    <t>ミズゴロウ</t>
  </si>
  <si>
    <t>げきりゅう</t>
  </si>
  <si>
    <t>ヌマクロー</t>
  </si>
  <si>
    <t>げきりゅう</t>
  </si>
  <si>
    <t>ラグラージ</t>
  </si>
  <si>
    <t>ポチエナ</t>
  </si>
  <si>
    <t>にげあし</t>
  </si>
  <si>
    <t>グラエナ</t>
  </si>
  <si>
    <t>ジグザグマ</t>
  </si>
  <si>
    <t>くいしんぼう</t>
  </si>
  <si>
    <t>マッスグマ</t>
  </si>
  <si>
    <t>ケムッソ</t>
  </si>
  <si>
    <t>むし</t>
  </si>
  <si>
    <t>りんぷん</t>
  </si>
  <si>
    <t>カラサリス</t>
  </si>
  <si>
    <t>アゲハント</t>
  </si>
  <si>
    <t>むしのしらせ</t>
  </si>
  <si>
    <t>マユルド</t>
  </si>
  <si>
    <t>ドクケイル</t>
  </si>
  <si>
    <t>どく</t>
  </si>
  <si>
    <t>りんぷん</t>
  </si>
  <si>
    <t>↓</t>
  </si>
  <si>
    <t>ハスボー</t>
  </si>
  <si>
    <t>あめうけざら</t>
  </si>
  <si>
    <t>ハスブレロ</t>
  </si>
  <si>
    <t>ルンパッパ</t>
  </si>
  <si>
    <t>タネボー</t>
  </si>
  <si>
    <t>ようりょくそ</t>
  </si>
  <si>
    <t>コノハナ</t>
  </si>
  <si>
    <t>ダーテング</t>
  </si>
  <si>
    <t>スバメ</t>
  </si>
  <si>
    <t>オオスバメ</t>
  </si>
  <si>
    <t>キャモメ</t>
  </si>
  <si>
    <t>するどいめ</t>
  </si>
  <si>
    <t>ペリッパー</t>
  </si>
  <si>
    <t>ラルトス</t>
  </si>
  <si>
    <t>シンクロ</t>
  </si>
  <si>
    <t>トレース</t>
  </si>
  <si>
    <t>キルリア</t>
  </si>
  <si>
    <t>サーナイト</t>
  </si>
  <si>
    <t>エルレイド</t>
  </si>
  <si>
    <t>ふくつのこころ</t>
  </si>
  <si>
    <t>アメタマ</t>
  </si>
  <si>
    <t>アメモース</t>
  </si>
  <si>
    <t>キノココ</t>
  </si>
  <si>
    <t>ほうし</t>
  </si>
  <si>
    <t>ポイズンヒール</t>
  </si>
  <si>
    <t>キノガッサ</t>
  </si>
  <si>
    <t>ナマケロ</t>
  </si>
  <si>
    <t>なまけ</t>
  </si>
  <si>
    <t>ヤルキモノ</t>
  </si>
  <si>
    <t>ケッキング</t>
  </si>
  <si>
    <t>ツチニン</t>
  </si>
  <si>
    <t>ふくがん</t>
  </si>
  <si>
    <t>テッカニン</t>
  </si>
  <si>
    <t>かそく</t>
  </si>
  <si>
    <t>ヌケニン</t>
  </si>
  <si>
    <t>ゴースト</t>
  </si>
  <si>
    <t>ふしぎなまもり</t>
  </si>
  <si>
    <t>ゴニョニョ</t>
  </si>
  <si>
    <t>ぼうおん</t>
  </si>
  <si>
    <t>ドゴーム</t>
  </si>
  <si>
    <t>バクオング</t>
  </si>
  <si>
    <t>マクノシタ</t>
  </si>
  <si>
    <t>ハリテヤマ</t>
  </si>
  <si>
    <t>ノズパス</t>
  </si>
  <si>
    <t>いわ</t>
  </si>
  <si>
    <t>―</t>
  </si>
  <si>
    <t>がんじょう</t>
  </si>
  <si>
    <t>じりょく</t>
  </si>
  <si>
    <t>ダイノーズ</t>
  </si>
  <si>
    <t>はがね</t>
  </si>
  <si>
    <t>エネコ</t>
  </si>
  <si>
    <t>ノーマル</t>
  </si>
  <si>
    <t>メロメロボディ</t>
  </si>
  <si>
    <t>ノーマルスキン</t>
  </si>
  <si>
    <t>エネコロロ</t>
  </si>
  <si>
    <t>ヤミラミ</t>
  </si>
  <si>
    <t>あく</t>
  </si>
  <si>
    <t>ゴースト</t>
  </si>
  <si>
    <t>するどいめ</t>
  </si>
  <si>
    <t>あとだし</t>
  </si>
  <si>
    <t>クチート</t>
  </si>
  <si>
    <t>かいりきバサミ</t>
  </si>
  <si>
    <t>いかく</t>
  </si>
  <si>
    <t>ココドラ</t>
  </si>
  <si>
    <t>いしあたま</t>
  </si>
  <si>
    <t>コドラ</t>
  </si>
  <si>
    <t>ボスゴドラ</t>
  </si>
  <si>
    <t>アサナン</t>
  </si>
  <si>
    <t>かくとう</t>
  </si>
  <si>
    <t>エスパー</t>
  </si>
  <si>
    <t>ヨガパワー</t>
  </si>
  <si>
    <t>チャーレム</t>
  </si>
  <si>
    <t>ラクライ</t>
  </si>
  <si>
    <t>でんき</t>
  </si>
  <si>
    <t>せいでんき</t>
  </si>
  <si>
    <t>ひらいしん</t>
  </si>
  <si>
    <t>ライボルト</t>
  </si>
  <si>
    <t>プラスル</t>
  </si>
  <si>
    <t>プラス</t>
  </si>
  <si>
    <t>マイナン</t>
  </si>
  <si>
    <t>マイナス</t>
  </si>
  <si>
    <t>バルビート</t>
  </si>
  <si>
    <t>むし</t>
  </si>
  <si>
    <t>はっこう</t>
  </si>
  <si>
    <t>イルミーゼ</t>
  </si>
  <si>
    <t>どんかん</t>
  </si>
  <si>
    <t>いろめがね</t>
  </si>
  <si>
    <t>ロゼリア</t>
  </si>
  <si>
    <t>くさ</t>
  </si>
  <si>
    <t>どく</t>
  </si>
  <si>
    <t>しぜんかいふく</t>
  </si>
  <si>
    <t>どくのトゲ</t>
  </si>
  <si>
    <t>●</t>
  </si>
  <si>
    <t>スボミー</t>
  </si>
  <si>
    <t>ロズレイド</t>
  </si>
  <si>
    <t>なし</t>
  </si>
  <si>
    <t>ゴクリン</t>
  </si>
  <si>
    <t>ねんちゃく</t>
  </si>
  <si>
    <t>ヘドロえき</t>
  </si>
  <si>
    <t>マルノーム</t>
  </si>
  <si>
    <t>キバニア</t>
  </si>
  <si>
    <t>みず</t>
  </si>
  <si>
    <t>さめはだ</t>
  </si>
  <si>
    <t>サメハダー</t>
  </si>
  <si>
    <t>ホエルコ</t>
  </si>
  <si>
    <t>みずのベール</t>
  </si>
  <si>
    <t>ホエルオー</t>
  </si>
  <si>
    <t>ドンメル</t>
  </si>
  <si>
    <t>ほのお</t>
  </si>
  <si>
    <t>じめん</t>
  </si>
  <si>
    <t>たんじゅん</t>
  </si>
  <si>
    <t>バクーダ</t>
  </si>
  <si>
    <t>マグマのよろい</t>
  </si>
  <si>
    <t>ハードロック</t>
  </si>
  <si>
    <t>コータス</t>
  </si>
  <si>
    <t>しろいけむり</t>
  </si>
  <si>
    <t>バネブー</t>
  </si>
  <si>
    <t>あついしぼう</t>
  </si>
  <si>
    <t>マイペース</t>
  </si>
  <si>
    <t>ブーピッグ</t>
  </si>
  <si>
    <t>パッチール</t>
  </si>
  <si>
    <t>ちどりあし</t>
  </si>
  <si>
    <t>ナックラー</t>
  </si>
  <si>
    <t>ありじごく</t>
  </si>
  <si>
    <t>ビブラーバ</t>
  </si>
  <si>
    <t>ドラゴン</t>
  </si>
  <si>
    <t>ふゆう</t>
  </si>
  <si>
    <t>フライゴン</t>
  </si>
  <si>
    <t>サボネア</t>
  </si>
  <si>
    <t>すながくれ</t>
  </si>
  <si>
    <t>ノクタス</t>
  </si>
  <si>
    <t>チルット</t>
  </si>
  <si>
    <t>ひこう</t>
  </si>
  <si>
    <t>チルタリス</t>
  </si>
  <si>
    <t>ザングース</t>
  </si>
  <si>
    <t>めんえき</t>
  </si>
  <si>
    <t>ハブネーク</t>
  </si>
  <si>
    <t>だっぴ</t>
  </si>
  <si>
    <t>ルナトーン</t>
  </si>
  <si>
    <t>ソルロック</t>
  </si>
  <si>
    <t>ドジョッチ</t>
  </si>
  <si>
    <t>きけんよち</t>
  </si>
  <si>
    <t>ナマズン</t>
  </si>
  <si>
    <t>ヘイガニ</t>
  </si>
  <si>
    <t>シェルアーマー</t>
  </si>
  <si>
    <t>シザリガー</t>
  </si>
  <si>
    <t>ヤジロン</t>
  </si>
  <si>
    <t>ネンドール</t>
  </si>
  <si>
    <t>リリーラ</t>
  </si>
  <si>
    <t>きゅうばん</t>
  </si>
  <si>
    <t>ユレイドル</t>
  </si>
  <si>
    <t>アノプス</t>
  </si>
  <si>
    <t>カブトアーマー</t>
  </si>
  <si>
    <t>アーマルド</t>
  </si>
  <si>
    <t>ヒンバス</t>
  </si>
  <si>
    <t>すいすい</t>
  </si>
  <si>
    <t>ミロカロス</t>
  </si>
  <si>
    <t>ふしぎなうろこ</t>
  </si>
  <si>
    <t>ポワルン</t>
  </si>
  <si>
    <t>てんきや</t>
  </si>
  <si>
    <t>カクレオン</t>
  </si>
  <si>
    <t>へんしょく</t>
  </si>
  <si>
    <t>カゲボウズ</t>
  </si>
  <si>
    <t>ふみん</t>
  </si>
  <si>
    <t>おみとおし</t>
  </si>
  <si>
    <t>ジュペッタ</t>
  </si>
  <si>
    <t>ヨマワル</t>
  </si>
  <si>
    <t>サマヨール</t>
  </si>
  <si>
    <t>プレッシャー</t>
  </si>
  <si>
    <t>ヨノワール</t>
  </si>
  <si>
    <t>トロピウス</t>
  </si>
  <si>
    <t>ようりょくそ</t>
  </si>
  <si>
    <t>サンパワー</t>
  </si>
  <si>
    <t>チリーン</t>
  </si>
  <si>
    <t>リーシャン</t>
  </si>
  <si>
    <t>アブソル</t>
  </si>
  <si>
    <t>ユキワラシ</t>
  </si>
  <si>
    <t>こおり</t>
  </si>
  <si>
    <t>せいしんりょく</t>
  </si>
  <si>
    <t>アイスボディ</t>
  </si>
  <si>
    <t>↓</t>
  </si>
  <si>
    <t>オニゴーリ</t>
  </si>
  <si>
    <t>ユキメノコ</t>
  </si>
  <si>
    <t>ゆきがくれ</t>
  </si>
  <si>
    <t>↑</t>
  </si>
  <si>
    <t>タマザラシ</t>
  </si>
  <si>
    <t>トドグラー</t>
  </si>
  <si>
    <t>トドゼルガ</t>
  </si>
  <si>
    <t>パールル</t>
  </si>
  <si>
    <t>ハンテール</t>
  </si>
  <si>
    <t>サクラビス</t>
  </si>
  <si>
    <t>ジーランス</t>
  </si>
  <si>
    <t>ラブカス</t>
  </si>
  <si>
    <t>タツベイ</t>
  </si>
  <si>
    <t>コモルー</t>
  </si>
  <si>
    <t>ボーマンダ</t>
  </si>
  <si>
    <t>クリアボディ</t>
  </si>
  <si>
    <t>メタング</t>
  </si>
  <si>
    <t>メタグロス</t>
  </si>
  <si>
    <t>レジロック</t>
  </si>
  <si>
    <t>レジアイス</t>
  </si>
  <si>
    <t>レジスチル</t>
  </si>
  <si>
    <t>ラティアス</t>
  </si>
  <si>
    <t>ラティオス</t>
  </si>
  <si>
    <t>カイオーガ</t>
  </si>
  <si>
    <t>あめふらし</t>
  </si>
  <si>
    <t>グラードン</t>
  </si>
  <si>
    <t>ひでり</t>
  </si>
  <si>
    <t>レックウザ</t>
  </si>
  <si>
    <t>エアロック</t>
  </si>
  <si>
    <t>ジラーチ</t>
  </si>
  <si>
    <t>てんのめぐみ</t>
  </si>
  <si>
    <t>デオキシス</t>
  </si>
  <si>
    <t>デオキシスA</t>
  </si>
  <si>
    <t>別フォルム</t>
  </si>
  <si>
    <t>ナエトル</t>
  </si>
  <si>
    <t>しんりょく</t>
  </si>
  <si>
    <t>ハヤシガメ</t>
  </si>
  <si>
    <t>ドダイトス</t>
  </si>
  <si>
    <t>ヒコザル</t>
  </si>
  <si>
    <t>もうか</t>
  </si>
  <si>
    <t>モウカザル</t>
  </si>
  <si>
    <t>ゴウカザル</t>
  </si>
  <si>
    <t>ポッチャマ</t>
  </si>
  <si>
    <t>げきりゅう</t>
  </si>
  <si>
    <t>ポッタイシ</t>
  </si>
  <si>
    <t>エンペルト</t>
  </si>
  <si>
    <t>ムックル</t>
  </si>
  <si>
    <t>するどいめ</t>
  </si>
  <si>
    <t>ムクバード</t>
  </si>
  <si>
    <t>ムクホーク</t>
  </si>
  <si>
    <t>ビッパ</t>
  </si>
  <si>
    <t>てんねん</t>
  </si>
  <si>
    <t>ビーダル</t>
  </si>
  <si>
    <t>コロボーシ</t>
  </si>
  <si>
    <t>コロトック</t>
  </si>
  <si>
    <t>むしのしらせ</t>
  </si>
  <si>
    <t>コリンク</t>
  </si>
  <si>
    <t>とうそうしん</t>
  </si>
  <si>
    <t>ルクシオ</t>
  </si>
  <si>
    <t>レントラー</t>
  </si>
  <si>
    <t>ズガイドス</t>
  </si>
  <si>
    <t>かたやぶり</t>
  </si>
  <si>
    <t>ラムパルド</t>
  </si>
  <si>
    <t>タテトプス</t>
  </si>
  <si>
    <t>トリデプス</t>
  </si>
  <si>
    <t>ミノムッチ</t>
  </si>
  <si>
    <t>ミノマダムK</t>
  </si>
  <si>
    <t>ガーメイル</t>
  </si>
  <si>
    <t>ミツハニー</t>
  </si>
  <si>
    <t>みつあつめ</t>
  </si>
  <si>
    <t>ビークイン</t>
  </si>
  <si>
    <t>パチリス</t>
  </si>
  <si>
    <t>にげあし</t>
  </si>
  <si>
    <t>ものひろい</t>
  </si>
  <si>
    <t>ブイゼル</t>
  </si>
  <si>
    <t>フローゼル</t>
  </si>
  <si>
    <t>チェリンボ</t>
  </si>
  <si>
    <t>チェリム</t>
  </si>
  <si>
    <t>フラワーギフト</t>
  </si>
  <si>
    <t>カラナクシ</t>
  </si>
  <si>
    <t>よびみず</t>
  </si>
  <si>
    <t>トリトドン</t>
  </si>
  <si>
    <t>フワンテ</t>
  </si>
  <si>
    <t>ゆうばく</t>
  </si>
  <si>
    <t>かるわざ</t>
  </si>
  <si>
    <t>フワライド</t>
  </si>
  <si>
    <t>ミミロル</t>
  </si>
  <si>
    <t>ぶきよう</t>
  </si>
  <si>
    <t>ミミロップ</t>
  </si>
  <si>
    <t>ニャルマー</t>
  </si>
  <si>
    <t>じゅうなん</t>
  </si>
  <si>
    <t>ブニャット</t>
  </si>
  <si>
    <t>スカンプー</t>
  </si>
  <si>
    <t>あくしゅう</t>
  </si>
  <si>
    <t>スカタンク</t>
  </si>
  <si>
    <t>ドーミラー</t>
  </si>
  <si>
    <t>たいねつ</t>
  </si>
  <si>
    <t>ドータクン</t>
  </si>
  <si>
    <t>ペラップ</t>
  </si>
  <si>
    <t>ミカルゲ</t>
  </si>
  <si>
    <t>フカマル</t>
  </si>
  <si>
    <t>ガバイト</t>
  </si>
  <si>
    <t>ガブリアス</t>
  </si>
  <si>
    <t>リオル</t>
  </si>
  <si>
    <t>ふくつのこころ</t>
  </si>
  <si>
    <t>ルカリオ</t>
  </si>
  <si>
    <t>ヒポポタス</t>
  </si>
  <si>
    <t>すなおこし</t>
  </si>
  <si>
    <t>カバルドン</t>
  </si>
  <si>
    <t>スコルピ</t>
  </si>
  <si>
    <t>ガブトアーマー</t>
  </si>
  <si>
    <t>スナイパー</t>
  </si>
  <si>
    <t>ドラピオン</t>
  </si>
  <si>
    <t>グレッグル</t>
  </si>
  <si>
    <t>かんそうはだ</t>
  </si>
  <si>
    <t>ドグロック</t>
  </si>
  <si>
    <t>マスキッパ</t>
  </si>
  <si>
    <t>ケイコウオ</t>
  </si>
  <si>
    <t>ネオラント</t>
  </si>
  <si>
    <t>ユキカブリ</t>
  </si>
  <si>
    <t>ゆきふらし</t>
  </si>
  <si>
    <t>ユキノオー</t>
  </si>
  <si>
    <t>ロトム</t>
  </si>
  <si>
    <t>他フォルム</t>
  </si>
  <si>
    <t>ユクシー</t>
  </si>
  <si>
    <t>エムリット</t>
  </si>
  <si>
    <t>アグノム</t>
  </si>
  <si>
    <t>ディアルガ</t>
  </si>
  <si>
    <t>パルキア</t>
  </si>
  <si>
    <t>ヒードラン</t>
  </si>
  <si>
    <t>もらいび</t>
  </si>
  <si>
    <t>レジギガス</t>
  </si>
  <si>
    <t>スロースタート</t>
  </si>
  <si>
    <t>ギラティナ</t>
  </si>
  <si>
    <t>ギラティナＯR</t>
  </si>
  <si>
    <t>クレセリア</t>
  </si>
  <si>
    <t>フィオネ</t>
  </si>
  <si>
    <t>うるおいボディ</t>
  </si>
  <si>
    <t>マナフィ</t>
  </si>
  <si>
    <t>ダークライ</t>
  </si>
  <si>
    <t>ナイトメア</t>
  </si>
  <si>
    <t>シェイミ</t>
  </si>
  <si>
    <t>シェイミS</t>
  </si>
  <si>
    <t>ミノマダムG</t>
  </si>
  <si>
    <t>ミノマダムS</t>
  </si>
  <si>
    <t>デオキシスS</t>
  </si>
  <si>
    <t>デオキシスD</t>
  </si>
  <si>
    <t>ロトムP</t>
  </si>
  <si>
    <t>アルセウス</t>
  </si>
  <si>
    <t>マルチタイプ</t>
  </si>
  <si>
    <t>能力補正</t>
  </si>
  <si>
    <t>（※参照）</t>
  </si>
  <si>
    <t>not</t>
  </si>
  <si>
    <t>威力補正</t>
  </si>
  <si>
    <t>火力&amp;耐久計算</t>
  </si>
  <si>
    <t>ひかえめ</t>
  </si>
  <si>
    <t>先攻・後攻</t>
  </si>
  <si>
    <t>レベル</t>
  </si>
  <si>
    <t>hp</t>
  </si>
  <si>
    <t>特攻</t>
  </si>
  <si>
    <t>いじっぱり</t>
  </si>
  <si>
    <t>リザードン</t>
  </si>
  <si>
    <t>ほのお</t>
  </si>
  <si>
    <t>おくびょう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</si>
</sst>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&quot;ターン目&quot;"/>
    <numFmt numFmtId="178" formatCode="&quot;×&quot;#.###"/>
    <numFmt numFmtId="179" formatCode="\+#,##0;\-#,##0"/>
    <numFmt numFmtId="180" formatCode="#&quot;体攻撃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.#&quot;kg&quot;"/>
    <numFmt numFmtId="186" formatCode="#.0&quot;kg&quot;"/>
    <numFmt numFmtId="187" formatCode="0.0"/>
    <numFmt numFmtId="188" formatCode="0.0&quot;kg&quot;"/>
    <numFmt numFmtId="189" formatCode=".#"/>
    <numFmt numFmtId="190" formatCode="#.#"/>
    <numFmt numFmtId="191" formatCode="0.#"/>
    <numFmt numFmtId="192" formatCode="0.00_);[Red]\(0.00\)"/>
    <numFmt numFmtId="193" formatCode="0_);[Red]\(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i/>
      <sz val="11"/>
      <color indexed="9"/>
      <name val="ＭＳ Ｐゴシック"/>
      <family val="3"/>
    </font>
    <font>
      <sz val="11"/>
      <color indexed="2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sz val="9"/>
      <color theme="1"/>
      <name val="Calibri"/>
      <family val="3"/>
    </font>
    <font>
      <i/>
      <sz val="11"/>
      <color theme="0"/>
      <name val="Calibri"/>
      <family val="3"/>
    </font>
    <font>
      <sz val="11"/>
      <color theme="1" tint="0.34999001026153564"/>
      <name val="Calibri"/>
      <family val="3"/>
    </font>
    <font>
      <sz val="11"/>
      <name val="Calibri"/>
      <family val="3"/>
    </font>
    <font>
      <b/>
      <sz val="8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7030A0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medium"/>
      <bottom>
        <color indexed="63"/>
      </bottom>
    </border>
    <border>
      <left/>
      <right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medium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/>
      <bottom/>
    </border>
    <border>
      <left/>
      <right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10" borderId="14" xfId="0" applyFill="1" applyBorder="1" applyAlignment="1">
      <alignment vertical="center"/>
    </xf>
    <xf numFmtId="0" fontId="0" fillId="19" borderId="10" xfId="0" applyFill="1" applyBorder="1" applyAlignment="1">
      <alignment vertical="center"/>
    </xf>
    <xf numFmtId="0" fontId="0" fillId="19" borderId="11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3" fillId="0" borderId="10" xfId="43" applyFont="1" applyFill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33" fillId="0" borderId="11" xfId="43" applyFill="1" applyBorder="1" applyAlignment="1" applyProtection="1">
      <alignment vertical="center"/>
      <protection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41" fillId="0" borderId="19" xfId="0" applyFont="1" applyFill="1" applyBorder="1" applyAlignment="1">
      <alignment vertical="center"/>
    </xf>
    <xf numFmtId="0" fontId="0" fillId="0" borderId="2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186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4" borderId="24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12" borderId="22" xfId="0" applyFill="1" applyBorder="1" applyAlignment="1">
      <alignment vertical="center"/>
    </xf>
    <xf numFmtId="0" fontId="0" fillId="12" borderId="26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12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12" borderId="29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34" borderId="30" xfId="0" applyFill="1" applyBorder="1" applyAlignment="1">
      <alignment vertical="center"/>
    </xf>
    <xf numFmtId="0" fontId="29" fillId="35" borderId="31" xfId="0" applyFont="1" applyFill="1" applyBorder="1" applyAlignment="1">
      <alignment vertical="center"/>
    </xf>
    <xf numFmtId="0" fontId="29" fillId="35" borderId="32" xfId="0" applyFont="1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8" borderId="14" xfId="0" applyFill="1" applyBorder="1" applyAlignment="1">
      <alignment vertical="center"/>
    </xf>
    <xf numFmtId="0" fontId="0" fillId="8" borderId="15" xfId="0" applyFill="1" applyBorder="1" applyAlignment="1">
      <alignment vertical="center"/>
    </xf>
    <xf numFmtId="0" fontId="0" fillId="36" borderId="11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8" borderId="34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6" borderId="3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12" borderId="35" xfId="0" applyFill="1" applyBorder="1" applyAlignment="1">
      <alignment vertical="center"/>
    </xf>
    <xf numFmtId="0" fontId="0" fillId="12" borderId="10" xfId="0" applyFill="1" applyBorder="1" applyAlignment="1">
      <alignment vertical="center"/>
    </xf>
    <xf numFmtId="0" fontId="0" fillId="12" borderId="21" xfId="0" applyFill="1" applyBorder="1" applyAlignment="1">
      <alignment vertical="center"/>
    </xf>
    <xf numFmtId="0" fontId="0" fillId="12" borderId="36" xfId="0" applyFill="1" applyBorder="1" applyAlignment="1">
      <alignment vertical="center"/>
    </xf>
    <xf numFmtId="0" fontId="0" fillId="12" borderId="11" xfId="0" applyFill="1" applyBorder="1" applyAlignment="1">
      <alignment vertical="center"/>
    </xf>
    <xf numFmtId="0" fontId="0" fillId="12" borderId="20" xfId="0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8" borderId="39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36" borderId="41" xfId="0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8" borderId="34" xfId="0" applyFill="1" applyBorder="1" applyAlignment="1">
      <alignment vertical="center"/>
    </xf>
    <xf numFmtId="0" fontId="0" fillId="36" borderId="36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8" fontId="0" fillId="0" borderId="10" xfId="0" applyNumberFormat="1" applyBorder="1" applyAlignment="1">
      <alignment vertical="center"/>
    </xf>
    <xf numFmtId="187" fontId="0" fillId="0" borderId="10" xfId="0" applyNumberFormat="1" applyBorder="1" applyAlignment="1">
      <alignment vertical="center"/>
    </xf>
    <xf numFmtId="0" fontId="33" fillId="0" borderId="10" xfId="43" applyBorder="1" applyAlignment="1" applyProtection="1">
      <alignment horizontal="center" vertical="center"/>
      <protection/>
    </xf>
    <xf numFmtId="0" fontId="33" fillId="0" borderId="10" xfId="43" applyBorder="1" applyAlignment="1" applyProtection="1">
      <alignment horizontal="center" vertical="center"/>
      <protection/>
    </xf>
    <xf numFmtId="187" fontId="0" fillId="0" borderId="10" xfId="0" applyNumberFormat="1" applyBorder="1" applyAlignment="1">
      <alignment horizontal="center" vertical="center"/>
    </xf>
    <xf numFmtId="187" fontId="0" fillId="0" borderId="0" xfId="0" applyNumberForma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left" vertical="center" indent="3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33" fillId="0" borderId="42" xfId="43" applyBorder="1" applyAlignment="1" applyProtection="1">
      <alignment vertical="center"/>
      <protection/>
    </xf>
    <xf numFmtId="0" fontId="0" fillId="37" borderId="11" xfId="0" applyFill="1" applyBorder="1" applyAlignment="1">
      <alignment vertical="center"/>
    </xf>
    <xf numFmtId="0" fontId="0" fillId="37" borderId="20" xfId="0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36" borderId="21" xfId="0" applyFill="1" applyBorder="1" applyAlignment="1">
      <alignment vertical="center"/>
    </xf>
    <xf numFmtId="0" fontId="0" fillId="19" borderId="10" xfId="0" applyFill="1" applyBorder="1" applyAlignment="1">
      <alignment vertical="center"/>
    </xf>
    <xf numFmtId="0" fontId="0" fillId="19" borderId="21" xfId="0" applyFill="1" applyBorder="1" applyAlignment="1">
      <alignment vertical="center"/>
    </xf>
    <xf numFmtId="0" fontId="0" fillId="13" borderId="10" xfId="0" applyFill="1" applyBorder="1" applyAlignment="1">
      <alignment vertical="center"/>
    </xf>
    <xf numFmtId="0" fontId="0" fillId="13" borderId="21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7" borderId="21" xfId="0" applyFill="1" applyBorder="1" applyAlignment="1">
      <alignment vertical="center"/>
    </xf>
    <xf numFmtId="0" fontId="0" fillId="38" borderId="14" xfId="0" applyFill="1" applyBorder="1" applyAlignment="1">
      <alignment vertical="center"/>
    </xf>
    <xf numFmtId="0" fontId="0" fillId="38" borderId="15" xfId="0" applyFill="1" applyBorder="1" applyAlignment="1">
      <alignment vertical="center"/>
    </xf>
    <xf numFmtId="0" fontId="0" fillId="39" borderId="10" xfId="0" applyFill="1" applyBorder="1" applyAlignment="1">
      <alignment vertical="center"/>
    </xf>
    <xf numFmtId="0" fontId="0" fillId="39" borderId="21" xfId="0" applyFill="1" applyBorder="1" applyAlignment="1">
      <alignment vertical="center"/>
    </xf>
    <xf numFmtId="0" fontId="0" fillId="40" borderId="10" xfId="0" applyFill="1" applyBorder="1" applyAlignment="1">
      <alignment vertical="center"/>
    </xf>
    <xf numFmtId="0" fontId="0" fillId="40" borderId="21" xfId="0" applyFill="1" applyBorder="1" applyAlignment="1">
      <alignment vertical="center"/>
    </xf>
    <xf numFmtId="0" fontId="0" fillId="41" borderId="10" xfId="0" applyFill="1" applyBorder="1" applyAlignment="1">
      <alignment vertical="center"/>
    </xf>
    <xf numFmtId="0" fontId="0" fillId="41" borderId="21" xfId="0" applyFill="1" applyBorder="1" applyAlignment="1">
      <alignment vertical="center"/>
    </xf>
    <xf numFmtId="0" fontId="0" fillId="42" borderId="10" xfId="0" applyFill="1" applyBorder="1" applyAlignment="1">
      <alignment vertical="center"/>
    </xf>
    <xf numFmtId="0" fontId="0" fillId="42" borderId="21" xfId="0" applyFill="1" applyBorder="1" applyAlignment="1">
      <alignment vertical="center"/>
    </xf>
    <xf numFmtId="0" fontId="0" fillId="38" borderId="39" xfId="0" applyFill="1" applyBorder="1" applyAlignment="1">
      <alignment vertical="center"/>
    </xf>
    <xf numFmtId="0" fontId="0" fillId="39" borderId="40" xfId="0" applyFill="1" applyBorder="1" applyAlignment="1">
      <alignment vertical="center"/>
    </xf>
    <xf numFmtId="0" fontId="0" fillId="40" borderId="40" xfId="0" applyFill="1" applyBorder="1" applyAlignment="1">
      <alignment vertical="center"/>
    </xf>
    <xf numFmtId="0" fontId="0" fillId="41" borderId="40" xfId="0" applyFill="1" applyBorder="1" applyAlignment="1">
      <alignment vertical="center"/>
    </xf>
    <xf numFmtId="0" fontId="0" fillId="42" borderId="40" xfId="0" applyFill="1" applyBorder="1" applyAlignment="1">
      <alignment vertical="center"/>
    </xf>
    <xf numFmtId="0" fontId="0" fillId="7" borderId="40" xfId="0" applyFill="1" applyBorder="1" applyAlignment="1">
      <alignment vertical="center"/>
    </xf>
    <xf numFmtId="0" fontId="0" fillId="13" borderId="40" xfId="0" applyFill="1" applyBorder="1" applyAlignment="1">
      <alignment vertical="center"/>
    </xf>
    <xf numFmtId="0" fontId="0" fillId="19" borderId="40" xfId="0" applyFill="1" applyBorder="1" applyAlignment="1">
      <alignment vertical="center"/>
    </xf>
    <xf numFmtId="0" fontId="0" fillId="36" borderId="40" xfId="0" applyFill="1" applyBorder="1" applyAlignment="1">
      <alignment vertical="center"/>
    </xf>
    <xf numFmtId="0" fontId="0" fillId="37" borderId="41" xfId="0" applyFill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43" borderId="14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43" borderId="44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10" xfId="0" applyFill="1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39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43" borderId="14" xfId="0" applyFill="1" applyBorder="1" applyAlignment="1">
      <alignment vertical="center" shrinkToFit="1"/>
    </xf>
    <xf numFmtId="0" fontId="0" fillId="43" borderId="10" xfId="0" applyFill="1" applyBorder="1" applyAlignment="1">
      <alignment vertical="center" shrinkToFit="1"/>
    </xf>
    <xf numFmtId="0" fontId="48" fillId="0" borderId="22" xfId="0" applyFont="1" applyBorder="1" applyAlignment="1">
      <alignment vertical="center"/>
    </xf>
    <xf numFmtId="0" fontId="0" fillId="43" borderId="26" xfId="0" applyFill="1" applyBorder="1" applyAlignment="1">
      <alignment vertical="center"/>
    </xf>
    <xf numFmtId="0" fontId="0" fillId="8" borderId="44" xfId="0" applyFill="1" applyBorder="1" applyAlignment="1">
      <alignment vertical="center"/>
    </xf>
    <xf numFmtId="0" fontId="0" fillId="8" borderId="26" xfId="0" applyFill="1" applyBorder="1" applyAlignment="1">
      <alignment vertical="center"/>
    </xf>
    <xf numFmtId="0" fontId="0" fillId="8" borderId="14" xfId="0" applyFill="1" applyBorder="1" applyAlignment="1">
      <alignment vertical="center" shrinkToFit="1"/>
    </xf>
    <xf numFmtId="0" fontId="0" fillId="8" borderId="10" xfId="0" applyFill="1" applyBorder="1" applyAlignment="1">
      <alignment vertical="center" shrinkToFit="1"/>
    </xf>
    <xf numFmtId="0" fontId="0" fillId="44" borderId="14" xfId="0" applyFill="1" applyBorder="1" applyAlignment="1">
      <alignment vertical="center"/>
    </xf>
    <xf numFmtId="0" fontId="0" fillId="44" borderId="44" xfId="0" applyFill="1" applyBorder="1" applyAlignment="1">
      <alignment vertical="center"/>
    </xf>
    <xf numFmtId="0" fontId="0" fillId="44" borderId="26" xfId="0" applyFill="1" applyBorder="1" applyAlignment="1">
      <alignment vertical="center"/>
    </xf>
    <xf numFmtId="0" fontId="0" fillId="44" borderId="14" xfId="0" applyFill="1" applyBorder="1" applyAlignment="1">
      <alignment vertical="center" shrinkToFit="1"/>
    </xf>
    <xf numFmtId="0" fontId="0" fillId="44" borderId="10" xfId="0" applyFill="1" applyBorder="1" applyAlignment="1">
      <alignment vertical="center" shrinkToFit="1"/>
    </xf>
    <xf numFmtId="0" fontId="0" fillId="45" borderId="14" xfId="0" applyFill="1" applyBorder="1" applyAlignment="1">
      <alignment vertical="center"/>
    </xf>
    <xf numFmtId="0" fontId="0" fillId="45" borderId="44" xfId="0" applyFill="1" applyBorder="1" applyAlignment="1">
      <alignment vertical="center"/>
    </xf>
    <xf numFmtId="0" fontId="0" fillId="45" borderId="26" xfId="0" applyFill="1" applyBorder="1" applyAlignment="1">
      <alignment vertical="center"/>
    </xf>
    <xf numFmtId="0" fontId="0" fillId="45" borderId="14" xfId="0" applyFill="1" applyBorder="1" applyAlignment="1">
      <alignment vertical="center" shrinkToFit="1"/>
    </xf>
    <xf numFmtId="0" fontId="0" fillId="45" borderId="10" xfId="0" applyFill="1" applyBorder="1" applyAlignment="1">
      <alignment vertical="center" shrinkToFit="1"/>
    </xf>
    <xf numFmtId="0" fontId="0" fillId="15" borderId="14" xfId="0" applyFill="1" applyBorder="1" applyAlignment="1">
      <alignment vertical="center"/>
    </xf>
    <xf numFmtId="0" fontId="0" fillId="15" borderId="44" xfId="0" applyFill="1" applyBorder="1" applyAlignment="1">
      <alignment vertical="center"/>
    </xf>
    <xf numFmtId="0" fontId="0" fillId="15" borderId="26" xfId="0" applyFill="1" applyBorder="1" applyAlignment="1">
      <alignment vertical="center"/>
    </xf>
    <xf numFmtId="0" fontId="0" fillId="15" borderId="14" xfId="0" applyFill="1" applyBorder="1" applyAlignment="1">
      <alignment vertical="center" shrinkToFit="1"/>
    </xf>
    <xf numFmtId="0" fontId="0" fillId="15" borderId="10" xfId="0" applyFill="1" applyBorder="1" applyAlignment="1">
      <alignment vertical="center" shrinkToFit="1"/>
    </xf>
    <xf numFmtId="0" fontId="0" fillId="19" borderId="14" xfId="0" applyFill="1" applyBorder="1" applyAlignment="1">
      <alignment vertical="center"/>
    </xf>
    <xf numFmtId="0" fontId="0" fillId="19" borderId="44" xfId="0" applyFill="1" applyBorder="1" applyAlignment="1">
      <alignment vertical="center"/>
    </xf>
    <xf numFmtId="0" fontId="0" fillId="19" borderId="26" xfId="0" applyFill="1" applyBorder="1" applyAlignment="1">
      <alignment vertical="center"/>
    </xf>
    <xf numFmtId="0" fontId="0" fillId="19" borderId="14" xfId="0" applyFill="1" applyBorder="1" applyAlignment="1">
      <alignment vertical="center" shrinkToFit="1"/>
    </xf>
    <xf numFmtId="0" fontId="0" fillId="19" borderId="10" xfId="0" applyFill="1" applyBorder="1" applyAlignment="1">
      <alignment vertical="center" shrinkToFit="1"/>
    </xf>
    <xf numFmtId="0" fontId="0" fillId="46" borderId="14" xfId="0" applyFill="1" applyBorder="1" applyAlignment="1">
      <alignment vertical="center"/>
    </xf>
    <xf numFmtId="0" fontId="0" fillId="46" borderId="44" xfId="0" applyFill="1" applyBorder="1" applyAlignment="1">
      <alignment vertical="center"/>
    </xf>
    <xf numFmtId="0" fontId="0" fillId="46" borderId="26" xfId="0" applyFill="1" applyBorder="1" applyAlignment="1">
      <alignment vertical="center"/>
    </xf>
    <xf numFmtId="0" fontId="0" fillId="46" borderId="14" xfId="0" applyFill="1" applyBorder="1" applyAlignment="1">
      <alignment vertical="center" shrinkToFit="1"/>
    </xf>
    <xf numFmtId="0" fontId="0" fillId="46" borderId="10" xfId="0" applyFill="1" applyBorder="1" applyAlignment="1">
      <alignment vertical="center" shrinkToFit="1"/>
    </xf>
    <xf numFmtId="0" fontId="0" fillId="44" borderId="54" xfId="0" applyFill="1" applyBorder="1" applyAlignment="1">
      <alignment vertical="center"/>
    </xf>
    <xf numFmtId="0" fontId="0" fillId="44" borderId="19" xfId="0" applyFill="1" applyBorder="1" applyAlignment="1">
      <alignment horizontal="center" vertical="center"/>
    </xf>
    <xf numFmtId="0" fontId="0" fillId="44" borderId="55" xfId="0" applyFill="1" applyBorder="1" applyAlignment="1">
      <alignment horizontal="center" vertical="center"/>
    </xf>
    <xf numFmtId="0" fontId="0" fillId="44" borderId="56" xfId="0" applyFill="1" applyBorder="1" applyAlignment="1">
      <alignment horizontal="center" vertical="center"/>
    </xf>
    <xf numFmtId="0" fontId="0" fillId="0" borderId="36" xfId="0" applyBorder="1" applyAlignment="1">
      <alignment vertical="center" shrinkToFit="1"/>
    </xf>
    <xf numFmtId="0" fontId="0" fillId="43" borderId="11" xfId="0" applyFill="1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45" borderId="11" xfId="0" applyFill="1" applyBorder="1" applyAlignment="1">
      <alignment vertical="center" shrinkToFit="1"/>
    </xf>
    <xf numFmtId="0" fontId="0" fillId="8" borderId="11" xfId="0" applyFill="1" applyBorder="1" applyAlignment="1">
      <alignment vertical="center" shrinkToFit="1"/>
    </xf>
    <xf numFmtId="0" fontId="0" fillId="44" borderId="11" xfId="0" applyFill="1" applyBorder="1" applyAlignment="1">
      <alignment vertical="center" shrinkToFit="1"/>
    </xf>
    <xf numFmtId="0" fontId="0" fillId="15" borderId="11" xfId="0" applyFill="1" applyBorder="1" applyAlignment="1">
      <alignment vertical="center" shrinkToFit="1"/>
    </xf>
    <xf numFmtId="0" fontId="0" fillId="46" borderId="11" xfId="0" applyFill="1" applyBorder="1" applyAlignment="1">
      <alignment vertical="center" shrinkToFit="1"/>
    </xf>
    <xf numFmtId="0" fontId="0" fillId="19" borderId="11" xfId="0" applyFill="1" applyBorder="1" applyAlignment="1">
      <alignment vertical="center" shrinkToFit="1"/>
    </xf>
    <xf numFmtId="0" fontId="0" fillId="44" borderId="28" xfId="0" applyFill="1" applyBorder="1" applyAlignment="1">
      <alignment horizontal="center" vertical="center"/>
    </xf>
    <xf numFmtId="0" fontId="0" fillId="44" borderId="24" xfId="0" applyFill="1" applyBorder="1" applyAlignment="1">
      <alignment vertical="center"/>
    </xf>
    <xf numFmtId="0" fontId="0" fillId="44" borderId="25" xfId="0" applyFill="1" applyBorder="1" applyAlignment="1">
      <alignment vertical="center"/>
    </xf>
    <xf numFmtId="0" fontId="0" fillId="44" borderId="30" xfId="0" applyFill="1" applyBorder="1" applyAlignment="1">
      <alignment vertical="center"/>
    </xf>
    <xf numFmtId="0" fontId="0" fillId="0" borderId="0" xfId="0" applyAlignment="1">
      <alignment vertical="center" textRotation="255"/>
    </xf>
    <xf numFmtId="190" fontId="0" fillId="0" borderId="10" xfId="0" applyNumberFormat="1" applyBorder="1" applyAlignment="1">
      <alignment vertical="center"/>
    </xf>
    <xf numFmtId="190" fontId="0" fillId="0" borderId="11" xfId="0" applyNumberFormat="1" applyBorder="1" applyAlignment="1">
      <alignment vertical="center"/>
    </xf>
    <xf numFmtId="190" fontId="0" fillId="0" borderId="21" xfId="0" applyNumberFormat="1" applyBorder="1" applyAlignment="1">
      <alignment vertical="center"/>
    </xf>
    <xf numFmtId="190" fontId="0" fillId="0" borderId="20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190" fontId="0" fillId="0" borderId="40" xfId="0" applyNumberFormat="1" applyBorder="1" applyAlignment="1">
      <alignment vertical="center"/>
    </xf>
    <xf numFmtId="190" fontId="0" fillId="0" borderId="41" xfId="0" applyNumberFormat="1" applyBorder="1" applyAlignment="1">
      <alignment vertical="center"/>
    </xf>
    <xf numFmtId="0" fontId="0" fillId="0" borderId="21" xfId="0" applyBorder="1" applyAlignment="1">
      <alignment textRotation="255"/>
    </xf>
    <xf numFmtId="0" fontId="0" fillId="0" borderId="20" xfId="0" applyBorder="1" applyAlignment="1">
      <alignment textRotation="255"/>
    </xf>
    <xf numFmtId="0" fontId="0" fillId="0" borderId="47" xfId="0" applyBorder="1" applyAlignment="1">
      <alignment textRotation="255"/>
    </xf>
    <xf numFmtId="190" fontId="0" fillId="0" borderId="46" xfId="0" applyNumberFormat="1" applyBorder="1" applyAlignment="1">
      <alignment vertical="center"/>
    </xf>
    <xf numFmtId="190" fontId="0" fillId="0" borderId="42" xfId="0" applyNumberFormat="1" applyBorder="1" applyAlignment="1">
      <alignment vertical="center"/>
    </xf>
    <xf numFmtId="190" fontId="0" fillId="0" borderId="47" xfId="0" applyNumberFormat="1" applyBorder="1" applyAlignment="1">
      <alignment vertical="center"/>
    </xf>
    <xf numFmtId="0" fontId="0" fillId="0" borderId="41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horizontal="center" vertical="center"/>
    </xf>
    <xf numFmtId="12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33" fillId="0" borderId="10" xfId="43" applyBorder="1" applyAlignment="1" applyProtection="1">
      <alignment horizontal="center" vertical="center"/>
      <protection/>
    </xf>
    <xf numFmtId="0" fontId="33" fillId="0" borderId="10" xfId="43" applyBorder="1" applyAlignment="1" applyProtection="1">
      <alignment vertical="center"/>
      <protection/>
    </xf>
    <xf numFmtId="0" fontId="0" fillId="0" borderId="10" xfId="0" applyBorder="1" applyAlignment="1">
      <alignment horizontal="center" vertical="center"/>
    </xf>
    <xf numFmtId="0" fontId="33" fillId="0" borderId="10" xfId="43" applyBorder="1" applyAlignment="1" applyProtection="1">
      <alignment horizontal="center" vertical="center"/>
      <protection/>
    </xf>
    <xf numFmtId="0" fontId="33" fillId="0" borderId="53" xfId="43" applyBorder="1" applyAlignment="1" applyProtection="1">
      <alignment vertical="center"/>
      <protection/>
    </xf>
    <xf numFmtId="0" fontId="33" fillId="0" borderId="0" xfId="43" applyAlignment="1" applyProtection="1">
      <alignment vertical="center"/>
      <protection/>
    </xf>
    <xf numFmtId="192" fontId="0" fillId="0" borderId="0" xfId="0" applyNumberFormat="1" applyAlignment="1">
      <alignment vertical="center"/>
    </xf>
    <xf numFmtId="0" fontId="49" fillId="0" borderId="0" xfId="0" applyFont="1" applyFill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7" borderId="32" xfId="0" applyFill="1" applyBorder="1" applyAlignment="1">
      <alignment horizontal="center" vertical="center"/>
    </xf>
    <xf numFmtId="0" fontId="0" fillId="37" borderId="61" xfId="0" applyFill="1" applyBorder="1" applyAlignment="1">
      <alignment vertical="center"/>
    </xf>
    <xf numFmtId="0" fontId="0" fillId="37" borderId="62" xfId="0" applyFill="1" applyBorder="1" applyAlignment="1">
      <alignment vertical="center"/>
    </xf>
    <xf numFmtId="0" fontId="0" fillId="37" borderId="63" xfId="0" applyFill="1" applyBorder="1" applyAlignment="1">
      <alignment vertical="center"/>
    </xf>
    <xf numFmtId="0" fontId="0" fillId="34" borderId="22" xfId="0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9" xfId="0" applyBorder="1" applyAlignment="1" quotePrefix="1">
      <alignment horizontal="center" vertical="center"/>
    </xf>
    <xf numFmtId="0" fontId="0" fillId="0" borderId="65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49" fontId="0" fillId="34" borderId="35" xfId="0" applyNumberFormat="1" applyFill="1" applyBorder="1" applyAlignment="1">
      <alignment horizontal="center" vertical="center" shrinkToFit="1"/>
    </xf>
    <xf numFmtId="0" fontId="0" fillId="34" borderId="35" xfId="0" applyFill="1" applyBorder="1" applyAlignment="1">
      <alignment horizontal="center" vertical="center"/>
    </xf>
    <xf numFmtId="0" fontId="0" fillId="34" borderId="66" xfId="0" applyFill="1" applyBorder="1" applyAlignment="1">
      <alignment horizontal="center" vertical="center"/>
    </xf>
    <xf numFmtId="0" fontId="0" fillId="34" borderId="10" xfId="0" applyFill="1" applyBorder="1" applyAlignment="1" quotePrefix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67" xfId="0" applyFill="1" applyBorder="1" applyAlignment="1">
      <alignment horizontal="right" vertical="center"/>
    </xf>
    <xf numFmtId="0" fontId="0" fillId="34" borderId="68" xfId="0" applyFill="1" applyBorder="1" applyAlignment="1">
      <alignment horizontal="right" vertical="center"/>
    </xf>
    <xf numFmtId="0" fontId="0" fillId="34" borderId="69" xfId="0" applyFill="1" applyBorder="1" applyAlignment="1">
      <alignment horizontal="right" vertical="center"/>
    </xf>
    <xf numFmtId="0" fontId="0" fillId="34" borderId="22" xfId="0" applyFill="1" applyBorder="1" applyAlignment="1">
      <alignment vertical="center"/>
    </xf>
    <xf numFmtId="0" fontId="0" fillId="36" borderId="70" xfId="0" applyFill="1" applyBorder="1" applyAlignment="1">
      <alignment horizontal="center" vertical="center"/>
    </xf>
    <xf numFmtId="193" fontId="0" fillId="13" borderId="45" xfId="0" applyNumberFormat="1" applyFill="1" applyBorder="1" applyAlignment="1">
      <alignment vertical="center"/>
    </xf>
    <xf numFmtId="0" fontId="0" fillId="13" borderId="66" xfId="0" applyFill="1" applyBorder="1" applyAlignment="1">
      <alignment horizontal="center" vertical="center"/>
    </xf>
    <xf numFmtId="0" fontId="0" fillId="13" borderId="71" xfId="0" applyFill="1" applyBorder="1" applyAlignment="1">
      <alignment horizontal="center" vertical="center"/>
    </xf>
    <xf numFmtId="0" fontId="0" fillId="13" borderId="18" xfId="0" applyFill="1" applyBorder="1" applyAlignment="1">
      <alignment horizontal="center" vertical="center"/>
    </xf>
    <xf numFmtId="0" fontId="0" fillId="36" borderId="34" xfId="0" applyFill="1" applyBorder="1" applyAlignment="1">
      <alignment vertical="center"/>
    </xf>
    <xf numFmtId="0" fontId="0" fillId="36" borderId="14" xfId="0" applyFill="1" applyBorder="1" applyAlignment="1">
      <alignment vertical="center"/>
    </xf>
    <xf numFmtId="0" fontId="0" fillId="36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10" fontId="0" fillId="2" borderId="35" xfId="0" applyNumberForma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10" fontId="0" fillId="2" borderId="10" xfId="0" applyNumberForma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10" fontId="0" fillId="2" borderId="21" xfId="0" applyNumberFormat="1" applyFill="1" applyBorder="1" applyAlignment="1">
      <alignment vertical="center"/>
    </xf>
    <xf numFmtId="10" fontId="0" fillId="2" borderId="36" xfId="0" applyNumberFormat="1" applyFill="1" applyBorder="1" applyAlignment="1">
      <alignment vertical="center"/>
    </xf>
    <xf numFmtId="10" fontId="0" fillId="2" borderId="11" xfId="0" applyNumberFormat="1" applyFill="1" applyBorder="1" applyAlignment="1">
      <alignment vertical="center"/>
    </xf>
    <xf numFmtId="10" fontId="0" fillId="2" borderId="20" xfId="0" applyNumberFormat="1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7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34" borderId="3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9" fontId="0" fillId="36" borderId="70" xfId="0" applyNumberFormat="1" applyFill="1" applyBorder="1" applyAlignment="1">
      <alignment horizontal="center" vertical="center" shrinkToFit="1"/>
    </xf>
    <xf numFmtId="0" fontId="0" fillId="36" borderId="42" xfId="0" applyFill="1" applyBorder="1" applyAlignment="1">
      <alignment horizontal="center" vertical="center"/>
    </xf>
    <xf numFmtId="0" fontId="0" fillId="36" borderId="47" xfId="0" applyFill="1" applyBorder="1" applyAlignment="1">
      <alignment horizontal="center" vertical="center"/>
    </xf>
    <xf numFmtId="0" fontId="0" fillId="36" borderId="72" xfId="0" applyFill="1" applyBorder="1" applyAlignment="1">
      <alignment horizontal="center" vertical="center"/>
    </xf>
    <xf numFmtId="49" fontId="0" fillId="34" borderId="34" xfId="0" applyNumberFormat="1" applyFill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/>
    </xf>
    <xf numFmtId="193" fontId="0" fillId="2" borderId="20" xfId="0" applyNumberFormat="1" applyFill="1" applyBorder="1" applyAlignment="1">
      <alignment vertical="center"/>
    </xf>
    <xf numFmtId="0" fontId="0" fillId="34" borderId="74" xfId="0" applyFill="1" applyBorder="1" applyAlignment="1">
      <alignment horizontal="center" vertical="center"/>
    </xf>
    <xf numFmtId="56" fontId="0" fillId="0" borderId="54" xfId="0" applyNumberFormat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0" fillId="0" borderId="74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9" fillId="47" borderId="75" xfId="0" applyFont="1" applyFill="1" applyBorder="1" applyAlignment="1">
      <alignment horizontal="center" vertical="center"/>
    </xf>
    <xf numFmtId="0" fontId="29" fillId="47" borderId="49" xfId="0" applyFont="1" applyFill="1" applyBorder="1" applyAlignment="1">
      <alignment horizontal="center" vertical="center"/>
    </xf>
    <xf numFmtId="0" fontId="29" fillId="47" borderId="76" xfId="0" applyFont="1" applyFill="1" applyBorder="1" applyAlignment="1">
      <alignment horizontal="center" vertical="center"/>
    </xf>
    <xf numFmtId="0" fontId="29" fillId="47" borderId="74" xfId="0" applyFont="1" applyFill="1" applyBorder="1" applyAlignment="1">
      <alignment horizontal="center" vertical="center"/>
    </xf>
    <xf numFmtId="0" fontId="29" fillId="47" borderId="56" xfId="0" applyFont="1" applyFill="1" applyBorder="1" applyAlignment="1">
      <alignment horizontal="center" vertical="center"/>
    </xf>
    <xf numFmtId="0" fontId="29" fillId="47" borderId="5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43" borderId="51" xfId="0" applyFill="1" applyBorder="1" applyAlignment="1">
      <alignment horizontal="center" vertical="center"/>
    </xf>
    <xf numFmtId="0" fontId="0" fillId="43" borderId="77" xfId="0" applyFill="1" applyBorder="1" applyAlignment="1">
      <alignment horizontal="center" vertical="center"/>
    </xf>
    <xf numFmtId="0" fontId="0" fillId="43" borderId="58" xfId="0" applyFill="1" applyBorder="1" applyAlignment="1">
      <alignment horizontal="center" vertical="center"/>
    </xf>
    <xf numFmtId="0" fontId="29" fillId="47" borderId="50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48" borderId="75" xfId="0" applyFill="1" applyBorder="1" applyAlignment="1">
      <alignment horizontal="center" vertical="center"/>
    </xf>
    <xf numFmtId="0" fontId="0" fillId="48" borderId="49" xfId="0" applyFill="1" applyBorder="1" applyAlignment="1">
      <alignment horizontal="center" vertical="center"/>
    </xf>
    <xf numFmtId="0" fontId="0" fillId="48" borderId="56" xfId="0" applyFill="1" applyBorder="1" applyAlignment="1">
      <alignment horizontal="center" vertical="center"/>
    </xf>
    <xf numFmtId="0" fontId="0" fillId="48" borderId="54" xfId="0" applyFill="1" applyBorder="1" applyAlignment="1">
      <alignment horizontal="center" vertical="center"/>
    </xf>
    <xf numFmtId="0" fontId="0" fillId="44" borderId="80" xfId="0" applyFill="1" applyBorder="1" applyAlignment="1">
      <alignment horizontal="center" vertical="center"/>
    </xf>
    <xf numFmtId="0" fontId="0" fillId="44" borderId="55" xfId="0" applyFill="1" applyBorder="1" applyAlignment="1">
      <alignment horizontal="center" vertical="center"/>
    </xf>
    <xf numFmtId="0" fontId="0" fillId="44" borderId="74" xfId="0" applyFill="1" applyBorder="1" applyAlignment="1">
      <alignment horizontal="center" vertical="center"/>
    </xf>
    <xf numFmtId="0" fontId="0" fillId="44" borderId="56" xfId="0" applyFill="1" applyBorder="1" applyAlignment="1">
      <alignment horizontal="center" vertical="center"/>
    </xf>
    <xf numFmtId="0" fontId="0" fillId="44" borderId="18" xfId="0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44" borderId="54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43" borderId="31" xfId="0" applyFill="1" applyBorder="1" applyAlignment="1">
      <alignment horizontal="center" vertical="center"/>
    </xf>
    <xf numFmtId="0" fontId="0" fillId="43" borderId="32" xfId="0" applyFill="1" applyBorder="1" applyAlignment="1">
      <alignment horizontal="center" vertical="center"/>
    </xf>
    <xf numFmtId="0" fontId="0" fillId="43" borderId="28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0" fontId="0" fillId="13" borderId="10" xfId="0" applyNumberFormat="1" applyFill="1" applyBorder="1" applyAlignment="1">
      <alignment vertical="center"/>
    </xf>
    <xf numFmtId="10" fontId="0" fillId="13" borderId="11" xfId="0" applyNumberFormat="1" applyFill="1" applyBorder="1" applyAlignment="1">
      <alignment vertical="center"/>
    </xf>
    <xf numFmtId="10" fontId="0" fillId="13" borderId="35" xfId="0" applyNumberFormat="1" applyFill="1" applyBorder="1" applyAlignment="1">
      <alignment vertical="center"/>
    </xf>
    <xf numFmtId="10" fontId="0" fillId="13" borderId="36" xfId="0" applyNumberFormat="1" applyFill="1" applyBorder="1" applyAlignment="1">
      <alignment vertical="center"/>
    </xf>
    <xf numFmtId="0" fontId="0" fillId="43" borderId="19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18" xfId="0" applyFill="1" applyBorder="1" applyAlignment="1">
      <alignment horizontal="center" vertical="center"/>
    </xf>
    <xf numFmtId="0" fontId="0" fillId="13" borderId="10" xfId="0" applyFill="1" applyBorder="1" applyAlignment="1">
      <alignment vertical="center"/>
    </xf>
    <xf numFmtId="0" fontId="0" fillId="13" borderId="35" xfId="0" applyFill="1" applyBorder="1" applyAlignment="1">
      <alignment vertical="center"/>
    </xf>
    <xf numFmtId="0" fontId="0" fillId="36" borderId="19" xfId="0" applyFill="1" applyBorder="1" applyAlignment="1">
      <alignment horizontal="center" vertical="center" shrinkToFit="1"/>
    </xf>
    <xf numFmtId="0" fontId="0" fillId="36" borderId="17" xfId="0" applyFill="1" applyBorder="1" applyAlignment="1">
      <alignment horizontal="center" vertical="center" shrinkToFit="1"/>
    </xf>
    <xf numFmtId="0" fontId="0" fillId="36" borderId="32" xfId="0" applyFill="1" applyBorder="1" applyAlignment="1">
      <alignment horizontal="center" vertical="center" shrinkToFit="1"/>
    </xf>
    <xf numFmtId="0" fontId="0" fillId="36" borderId="28" xfId="0" applyFill="1" applyBorder="1" applyAlignment="1">
      <alignment horizontal="center" vertical="center" shrinkToFit="1"/>
    </xf>
    <xf numFmtId="0" fontId="0" fillId="19" borderId="35" xfId="0" applyFill="1" applyBorder="1" applyAlignment="1">
      <alignment horizontal="center" vertical="center"/>
    </xf>
    <xf numFmtId="0" fontId="0" fillId="36" borderId="35" xfId="0" applyFill="1" applyBorder="1" applyAlignment="1">
      <alignment horizontal="center" vertical="center"/>
    </xf>
    <xf numFmtId="0" fontId="0" fillId="36" borderId="10" xfId="0" applyFill="1" applyBorder="1" applyAlignment="1" quotePrefix="1">
      <alignment horizontal="center" vertical="center"/>
    </xf>
    <xf numFmtId="10" fontId="0" fillId="13" borderId="21" xfId="0" applyNumberFormat="1" applyFill="1" applyBorder="1" applyAlignment="1">
      <alignment vertical="center"/>
    </xf>
    <xf numFmtId="10" fontId="0" fillId="13" borderId="20" xfId="0" applyNumberFormat="1" applyFill="1" applyBorder="1" applyAlignment="1">
      <alignment vertical="center"/>
    </xf>
    <xf numFmtId="0" fontId="0" fillId="13" borderId="21" xfId="0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36" borderId="35" xfId="0" applyFill="1" applyBorder="1" applyAlignment="1">
      <alignment vertical="center"/>
    </xf>
    <xf numFmtId="0" fontId="0" fillId="36" borderId="21" xfId="0" applyFill="1" applyBorder="1" applyAlignment="1">
      <alignment vertical="center"/>
    </xf>
    <xf numFmtId="0" fontId="0" fillId="47" borderId="45" xfId="0" applyFill="1" applyBorder="1" applyAlignment="1">
      <alignment horizontal="center" vertical="center"/>
    </xf>
    <xf numFmtId="0" fontId="0" fillId="47" borderId="81" xfId="0" applyFill="1" applyBorder="1" applyAlignment="1">
      <alignment horizontal="center" vertical="center"/>
    </xf>
    <xf numFmtId="0" fontId="0" fillId="47" borderId="66" xfId="0" applyFill="1" applyBorder="1" applyAlignment="1">
      <alignment horizontal="center" vertical="center"/>
    </xf>
    <xf numFmtId="0" fontId="0" fillId="47" borderId="2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50" fillId="0" borderId="65" xfId="0" applyFont="1" applyFill="1" applyBorder="1" applyAlignment="1">
      <alignment horizontal="center" vertical="center"/>
    </xf>
    <xf numFmtId="0" fontId="50" fillId="0" borderId="60" xfId="0" applyFont="1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36" xfId="0" applyFill="1" applyBorder="1" applyAlignment="1">
      <alignment horizontal="center" vertical="center"/>
    </xf>
    <xf numFmtId="0" fontId="0" fillId="19" borderId="21" xfId="0" applyFill="1" applyBorder="1" applyAlignment="1">
      <alignment horizontal="center" vertical="center"/>
    </xf>
    <xf numFmtId="49" fontId="0" fillId="36" borderId="35" xfId="0" applyNumberFormat="1" applyFill="1" applyBorder="1" applyAlignment="1">
      <alignment horizontal="center" vertical="center" shrinkToFit="1"/>
    </xf>
    <xf numFmtId="0" fontId="0" fillId="0" borderId="8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6" borderId="34" xfId="0" applyFill="1" applyBorder="1" applyAlignment="1">
      <alignment horizontal="center" vertical="center"/>
    </xf>
    <xf numFmtId="0" fontId="0" fillId="36" borderId="66" xfId="0" applyFill="1" applyBorder="1" applyAlignment="1">
      <alignment horizontal="center" vertical="center"/>
    </xf>
    <xf numFmtId="0" fontId="0" fillId="36" borderId="70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43" borderId="74" xfId="0" applyFill="1" applyBorder="1" applyAlignment="1">
      <alignment horizontal="center" vertical="center"/>
    </xf>
    <xf numFmtId="0" fontId="0" fillId="43" borderId="56" xfId="0" applyFill="1" applyBorder="1" applyAlignment="1">
      <alignment horizontal="center" vertical="center"/>
    </xf>
    <xf numFmtId="0" fontId="29" fillId="48" borderId="19" xfId="0" applyFont="1" applyFill="1" applyBorder="1" applyAlignment="1">
      <alignment horizontal="center" vertical="center"/>
    </xf>
    <xf numFmtId="0" fontId="29" fillId="48" borderId="18" xfId="0" applyFont="1" applyFill="1" applyBorder="1" applyAlignment="1">
      <alignment horizontal="center" vertical="center"/>
    </xf>
    <xf numFmtId="0" fontId="0" fillId="13" borderId="21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3" fillId="0" borderId="44" xfId="43" applyBorder="1" applyAlignment="1" applyProtection="1">
      <alignment horizontal="center" vertical="center"/>
      <protection/>
    </xf>
    <xf numFmtId="0" fontId="33" fillId="0" borderId="62" xfId="43" applyBorder="1" applyAlignment="1" applyProtection="1">
      <alignment horizontal="center" vertical="center"/>
      <protection/>
    </xf>
    <xf numFmtId="0" fontId="33" fillId="0" borderId="42" xfId="43" applyBorder="1" applyAlignment="1" applyProtection="1">
      <alignment horizontal="center" vertical="center"/>
      <protection/>
    </xf>
    <xf numFmtId="0" fontId="33" fillId="0" borderId="10" xfId="43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 vertical="center"/>
    </xf>
    <xf numFmtId="0" fontId="3" fillId="0" borderId="44" xfId="43" applyFont="1" applyBorder="1" applyAlignment="1" applyProtection="1">
      <alignment horizontal="center" vertical="center"/>
      <protection/>
    </xf>
    <xf numFmtId="0" fontId="3" fillId="0" borderId="62" xfId="43" applyFont="1" applyBorder="1" applyAlignment="1" applyProtection="1">
      <alignment horizontal="center" vertical="center"/>
      <protection/>
    </xf>
    <xf numFmtId="0" fontId="3" fillId="0" borderId="42" xfId="43" applyFont="1" applyBorder="1" applyAlignment="1" applyProtection="1">
      <alignment horizontal="center" vertical="center"/>
      <protection/>
    </xf>
    <xf numFmtId="0" fontId="0" fillId="0" borderId="83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37" borderId="0" xfId="0" applyFill="1" applyAlignment="1">
      <alignment horizontal="center" vertical="center" shrinkToFit="1"/>
    </xf>
    <xf numFmtId="0" fontId="0" fillId="49" borderId="0" xfId="0" applyFill="1" applyAlignment="1">
      <alignment horizontal="center" vertical="center" shrinkToFit="1"/>
    </xf>
    <xf numFmtId="0" fontId="0" fillId="43" borderId="0" xfId="0" applyFill="1" applyAlignment="1">
      <alignment horizontal="center" vertical="center" shrinkToFit="1"/>
    </xf>
    <xf numFmtId="0" fontId="0" fillId="44" borderId="0" xfId="0" applyFill="1" applyAlignment="1">
      <alignment horizontal="center" vertical="center" shrinkToFit="1"/>
    </xf>
    <xf numFmtId="0" fontId="29" fillId="50" borderId="0" xfId="0" applyFont="1" applyFill="1" applyAlignment="1">
      <alignment horizontal="center" vertical="center" shrinkToFit="1"/>
    </xf>
    <xf numFmtId="0" fontId="29" fillId="51" borderId="0" xfId="0" applyFont="1" applyFill="1" applyAlignment="1">
      <alignment horizontal="center" vertical="center" shrinkToFit="1"/>
    </xf>
    <xf numFmtId="0" fontId="29" fillId="52" borderId="0" xfId="0" applyFont="1" applyFill="1" applyAlignment="1">
      <alignment horizontal="center" vertical="center" shrinkToFit="1"/>
    </xf>
    <xf numFmtId="0" fontId="29" fillId="53" borderId="0" xfId="0" applyFont="1" applyFill="1" applyAlignment="1">
      <alignment horizontal="center" vertical="center" shrinkToFit="1"/>
    </xf>
    <xf numFmtId="0" fontId="0" fillId="0" borderId="84" xfId="0" applyBorder="1" applyAlignment="1">
      <alignment horizontal="center" vertical="center"/>
    </xf>
    <xf numFmtId="0" fontId="0" fillId="0" borderId="39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0" fillId="0" borderId="0" xfId="0" applyAlignment="1">
      <alignment horizontal="center" vertical="center"/>
    </xf>
    <xf numFmtId="0" fontId="41" fillId="0" borderId="67" xfId="0" applyFont="1" applyFill="1" applyBorder="1" applyAlignment="1">
      <alignment vertical="center"/>
    </xf>
    <xf numFmtId="0" fontId="41" fillId="0" borderId="61" xfId="0" applyFont="1" applyFill="1" applyBorder="1" applyAlignment="1">
      <alignment vertical="center"/>
    </xf>
    <xf numFmtId="0" fontId="41" fillId="0" borderId="24" xfId="0" applyFont="1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85" xfId="0" applyFill="1" applyBorder="1" applyAlignment="1">
      <alignment vertical="center"/>
    </xf>
    <xf numFmtId="0" fontId="0" fillId="0" borderId="81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41" fillId="0" borderId="34" xfId="0" applyFont="1" applyFill="1" applyBorder="1" applyAlignment="1">
      <alignment vertical="center"/>
    </xf>
    <xf numFmtId="0" fontId="41" fillId="0" borderId="35" xfId="0" applyFont="1" applyFill="1" applyBorder="1" applyAlignment="1">
      <alignment vertical="center"/>
    </xf>
    <xf numFmtId="0" fontId="41" fillId="0" borderId="36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41" fillId="0" borderId="82" xfId="0" applyFont="1" applyFill="1" applyBorder="1" applyAlignment="1">
      <alignment vertical="center"/>
    </xf>
    <xf numFmtId="0" fontId="41" fillId="0" borderId="48" xfId="0" applyFont="1" applyFill="1" applyBorder="1" applyAlignment="1">
      <alignment vertical="center"/>
    </xf>
    <xf numFmtId="0" fontId="41" fillId="0" borderId="84" xfId="0" applyFont="1" applyFill="1" applyBorder="1" applyAlignment="1">
      <alignment vertical="center"/>
    </xf>
    <xf numFmtId="0" fontId="51" fillId="0" borderId="14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0" fontId="51" fillId="0" borderId="21" xfId="0" applyFont="1" applyBorder="1" applyAlignment="1">
      <alignment vertical="center"/>
    </xf>
    <xf numFmtId="0" fontId="51" fillId="0" borderId="2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ont>
        <color theme="0"/>
      </font>
      <fill>
        <patternFill>
          <bgColor rgb="FF00B050"/>
        </patternFill>
      </fill>
      <border/>
    </dxf>
    <dxf>
      <font>
        <color theme="0"/>
      </font>
      <fill>
        <patternFill>
          <bgColor theme="1" tint="0.49998000264167786"/>
        </patternFill>
      </fill>
      <border/>
    </dxf>
    <dxf>
      <font>
        <color theme="0"/>
      </font>
      <fill>
        <patternFill>
          <bgColor theme="1" tint="0.24995000660419464"/>
        </patternFill>
      </fill>
      <border/>
    </dxf>
    <dxf>
      <font>
        <color theme="0"/>
      </font>
      <fill>
        <patternFill>
          <bgColor rgb="FF7030A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-0.005"/>
          <c:w val="0.87925"/>
          <c:h val="0.959"/>
        </c:manualLayout>
      </c:layout>
      <c:lineChart>
        <c:grouping val="standard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Sheet3!$O$4:$O$67</c:f>
              <c:numCache/>
            </c:numRef>
          </c:val>
          <c:smooth val="0"/>
        </c:ser>
        <c:marker val="1"/>
        <c:axId val="45017112"/>
        <c:axId val="2500825"/>
      </c:lineChar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Sheet3!$J$4:$J$67</c:f>
              <c:numCache/>
            </c:numRef>
          </c:val>
          <c:smooth val="0"/>
        </c:ser>
        <c:marker val="1"/>
        <c:axId val="22507426"/>
        <c:axId val="1240243"/>
      </c:lineChart>
      <c:catAx>
        <c:axId val="45017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0825"/>
        <c:crosses val="autoZero"/>
        <c:auto val="1"/>
        <c:lblOffset val="100"/>
        <c:tickLblSkip val="3"/>
        <c:noMultiLvlLbl val="0"/>
      </c:catAx>
      <c:valAx>
        <c:axId val="25008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17112"/>
        <c:crossesAt val="1"/>
        <c:crossBetween val="between"/>
        <c:dispUnits/>
      </c:valAx>
      <c:catAx>
        <c:axId val="22507426"/>
        <c:scaling>
          <c:orientation val="minMax"/>
        </c:scaling>
        <c:axPos val="b"/>
        <c:delete val="1"/>
        <c:majorTickMark val="out"/>
        <c:minorTickMark val="none"/>
        <c:tickLblPos val="none"/>
        <c:crossAx val="1240243"/>
        <c:crosses val="autoZero"/>
        <c:auto val="1"/>
        <c:lblOffset val="100"/>
        <c:tickLblSkip val="1"/>
        <c:noMultiLvlLbl val="0"/>
      </c:catAx>
      <c:valAx>
        <c:axId val="1240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0742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725"/>
          <c:y val="0.4085"/>
          <c:w val="0.15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12</xdr:row>
      <xdr:rowOff>76200</xdr:rowOff>
    </xdr:from>
    <xdr:to>
      <xdr:col>18</xdr:col>
      <xdr:colOff>200025</xdr:colOff>
      <xdr:row>28</xdr:row>
      <xdr:rowOff>76200</xdr:rowOff>
    </xdr:to>
    <xdr:graphicFrame>
      <xdr:nvGraphicFramePr>
        <xdr:cNvPr id="1" name="グラフ 1"/>
        <xdr:cNvGraphicFramePr/>
      </xdr:nvGraphicFramePr>
      <xdr:xfrm>
        <a:off x="6591300" y="2133600"/>
        <a:ext cx="41052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18.atwiki.jp/dppokekousatsu/pages/474.html#id_7988fdcd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105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3.421875" style="0" customWidth="1"/>
    <col min="2" max="2" width="4.421875" style="0" bestFit="1" customWidth="1"/>
    <col min="3" max="5" width="4.421875" style="0" customWidth="1"/>
    <col min="6" max="28" width="4.421875" style="0" bestFit="1" customWidth="1"/>
    <col min="29" max="29" width="4.421875" style="0" customWidth="1"/>
    <col min="30" max="30" width="3.421875" style="0" bestFit="1" customWidth="1"/>
    <col min="36" max="36" width="13.140625" style="0" bestFit="1" customWidth="1"/>
  </cols>
  <sheetData>
    <row r="1" spans="2:29" ht="14.25" thickBot="1">
      <c r="B1" s="335" t="s">
        <v>364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7"/>
    </row>
    <row r="2" spans="2:29" ht="14.25" thickBot="1">
      <c r="B2" s="58"/>
      <c r="C2" s="360" t="s">
        <v>654</v>
      </c>
      <c r="D2" s="361"/>
      <c r="E2" s="361"/>
      <c r="F2" s="361" t="s">
        <v>656</v>
      </c>
      <c r="G2" s="361"/>
      <c r="H2" s="361"/>
      <c r="I2" s="357" t="s">
        <v>655</v>
      </c>
      <c r="J2" s="358"/>
      <c r="K2" s="187">
        <f>AE9</f>
        <v>100</v>
      </c>
      <c r="L2" s="188" t="s">
        <v>337</v>
      </c>
      <c r="M2" s="358">
        <f>AH4</f>
        <v>65</v>
      </c>
      <c r="N2" s="362"/>
      <c r="O2" s="189" t="s">
        <v>105</v>
      </c>
      <c r="P2" s="358">
        <f>AH5</f>
        <v>80</v>
      </c>
      <c r="Q2" s="358"/>
      <c r="R2" s="190" t="s">
        <v>106</v>
      </c>
      <c r="S2" s="355">
        <f>AH6</f>
        <v>140</v>
      </c>
      <c r="T2" s="356"/>
      <c r="U2" s="190" t="s">
        <v>107</v>
      </c>
      <c r="V2" s="355">
        <f>AH7</f>
        <v>40</v>
      </c>
      <c r="W2" s="356"/>
      <c r="X2" s="190" t="s">
        <v>108</v>
      </c>
      <c r="Y2" s="355">
        <f>AH8</f>
        <v>70</v>
      </c>
      <c r="Z2" s="356"/>
      <c r="AA2" s="190" t="s">
        <v>109</v>
      </c>
      <c r="AB2" s="355">
        <f>AH9</f>
        <v>70</v>
      </c>
      <c r="AC2" s="359"/>
    </row>
    <row r="3" spans="2:36" ht="14.25" thickBot="1">
      <c r="B3" s="58"/>
      <c r="C3" s="349" t="s">
        <v>371</v>
      </c>
      <c r="D3" s="350"/>
      <c r="E3" s="350"/>
      <c r="F3" s="342" t="s">
        <v>370</v>
      </c>
      <c r="G3" s="343"/>
      <c r="H3" s="343"/>
      <c r="I3" s="343" t="s">
        <v>339</v>
      </c>
      <c r="J3" s="343"/>
      <c r="K3" s="345"/>
      <c r="L3" s="351" t="s">
        <v>343</v>
      </c>
      <c r="M3" s="352"/>
      <c r="N3" s="352"/>
      <c r="O3" s="338">
        <f>(VLOOKUP($I$3,$AF$4:$AJ$9,3,FALSE))</f>
        <v>140</v>
      </c>
      <c r="P3" s="339"/>
      <c r="Q3" s="340"/>
      <c r="R3" s="344" t="s">
        <v>346</v>
      </c>
      <c r="S3" s="343"/>
      <c r="T3" s="343"/>
      <c r="U3" s="343">
        <v>252</v>
      </c>
      <c r="V3" s="343"/>
      <c r="W3" s="345"/>
      <c r="X3" s="351" t="s">
        <v>344</v>
      </c>
      <c r="Y3" s="352"/>
      <c r="Z3" s="352"/>
      <c r="AA3" s="353" t="str">
        <f>AE7</f>
        <v>ずぶとい</v>
      </c>
      <c r="AB3" s="353"/>
      <c r="AC3" s="354"/>
      <c r="AE3" s="327"/>
      <c r="AF3" s="328"/>
      <c r="AG3" s="60" t="s">
        <v>345</v>
      </c>
      <c r="AH3" s="64" t="s">
        <v>343</v>
      </c>
      <c r="AI3" s="61" t="s">
        <v>346</v>
      </c>
      <c r="AJ3" s="67" t="s">
        <v>350</v>
      </c>
    </row>
    <row r="4" spans="2:36" ht="14.25" thickBot="1">
      <c r="B4" s="50" t="s">
        <v>369</v>
      </c>
      <c r="C4" s="346">
        <v>14</v>
      </c>
      <c r="D4" s="347"/>
      <c r="E4" s="348"/>
      <c r="F4" s="341">
        <v>0</v>
      </c>
      <c r="G4" s="330"/>
      <c r="H4" s="331"/>
      <c r="I4" s="329">
        <v>25</v>
      </c>
      <c r="J4" s="330"/>
      <c r="K4" s="331"/>
      <c r="L4" s="329">
        <v>26</v>
      </c>
      <c r="M4" s="330"/>
      <c r="N4" s="331"/>
      <c r="O4" s="329">
        <v>27</v>
      </c>
      <c r="P4" s="330"/>
      <c r="Q4" s="331"/>
      <c r="R4" s="332">
        <v>28</v>
      </c>
      <c r="S4" s="333"/>
      <c r="T4" s="334"/>
      <c r="U4" s="332">
        <v>29</v>
      </c>
      <c r="V4" s="333"/>
      <c r="W4" s="334"/>
      <c r="X4" s="329">
        <v>30</v>
      </c>
      <c r="Y4" s="330"/>
      <c r="Z4" s="331"/>
      <c r="AA4" s="341">
        <v>31</v>
      </c>
      <c r="AB4" s="330"/>
      <c r="AC4" s="331"/>
      <c r="AE4" s="14" t="s">
        <v>336</v>
      </c>
      <c r="AF4" s="59" t="s">
        <v>337</v>
      </c>
      <c r="AG4" s="59">
        <v>0</v>
      </c>
      <c r="AH4" s="65">
        <f>VLOOKUP($AE$5,'種族値特性表'!$C$4:$N$523,7,FALSE)</f>
        <v>65</v>
      </c>
      <c r="AI4" s="47">
        <v>0</v>
      </c>
      <c r="AJ4" s="68">
        <f>-ROUNDUP(AH4*2+ROUNDDOWN(AI4/4,0)+(AE9+10-AG4)*100/AE9,0)</f>
        <v>-240</v>
      </c>
    </row>
    <row r="5" spans="2:36" ht="13.5">
      <c r="B5" s="74" t="s">
        <v>365</v>
      </c>
      <c r="C5" s="55" t="s">
        <v>366</v>
      </c>
      <c r="D5" s="56" t="s">
        <v>368</v>
      </c>
      <c r="E5" s="57" t="s">
        <v>367</v>
      </c>
      <c r="F5" s="55" t="s">
        <v>373</v>
      </c>
      <c r="G5" s="56" t="s">
        <v>368</v>
      </c>
      <c r="H5" s="57" t="s">
        <v>372</v>
      </c>
      <c r="I5" s="55" t="s">
        <v>373</v>
      </c>
      <c r="J5" s="56" t="s">
        <v>368</v>
      </c>
      <c r="K5" s="57" t="s">
        <v>372</v>
      </c>
      <c r="L5" s="55" t="s">
        <v>373</v>
      </c>
      <c r="M5" s="56" t="s">
        <v>368</v>
      </c>
      <c r="N5" s="57" t="s">
        <v>372</v>
      </c>
      <c r="O5" s="55" t="s">
        <v>373</v>
      </c>
      <c r="P5" s="56" t="s">
        <v>368</v>
      </c>
      <c r="Q5" s="57" t="s">
        <v>372</v>
      </c>
      <c r="R5" s="55" t="s">
        <v>373</v>
      </c>
      <c r="S5" s="56" t="s">
        <v>368</v>
      </c>
      <c r="T5" s="57" t="s">
        <v>372</v>
      </c>
      <c r="U5" s="55" t="s">
        <v>373</v>
      </c>
      <c r="V5" s="56" t="s">
        <v>368</v>
      </c>
      <c r="W5" s="57" t="s">
        <v>372</v>
      </c>
      <c r="X5" s="55" t="s">
        <v>373</v>
      </c>
      <c r="Y5" s="56" t="s">
        <v>368</v>
      </c>
      <c r="Z5" s="57" t="s">
        <v>372</v>
      </c>
      <c r="AA5" s="55" t="s">
        <v>373</v>
      </c>
      <c r="AB5" s="56" t="s">
        <v>368</v>
      </c>
      <c r="AC5" s="57" t="s">
        <v>372</v>
      </c>
      <c r="AE5" s="14" t="str">
        <f>F2</f>
        <v>エアームド</v>
      </c>
      <c r="AF5" s="59" t="s">
        <v>338</v>
      </c>
      <c r="AG5" s="59">
        <v>0</v>
      </c>
      <c r="AH5" s="65">
        <f>VLOOKUP($AE$5,'種族値特性表'!$C$4:$N$523,8,FALSE)</f>
        <v>80</v>
      </c>
      <c r="AI5" s="47">
        <v>0</v>
      </c>
      <c r="AJ5" s="68">
        <f>-(2*AH5+ROUNDDOWN(AI5/4,0))-ROUNDDOWN(500/$AE$9,0)+ROUNDDOWN(100*AG5/$AE$9/(IF(OR(AE7="さみしがり",AE7="いじっぱり",AE7="やんちゃ",AE7="ゆうかん"),1.1,IF(OR(AE7="ずぶとい",AE7="ひかえめ",AE7="おだやか",AE7="おくびょう"),0.9,1))),0)</f>
        <v>-165</v>
      </c>
    </row>
    <row r="6" spans="2:36" ht="13.5">
      <c r="B6" s="37">
        <v>1</v>
      </c>
      <c r="C6" s="51">
        <f aca="true" t="shared" si="0" ref="C6:C37">IF($I$3="HP","×",ROUNDDOWN((ROUNDDOWN((VLOOKUP($I$3,$AF$4:$AJ$9,3,FALSE)*2+$C$4+ROUNDDOWN($U$3/4,0))*$B6/100,0)+5)*0.9,0))</f>
        <v>7</v>
      </c>
      <c r="D6" s="47">
        <f aca="true" t="shared" si="1" ref="D6:D37">IF($I$3="HP",(ROUNDDOWN((VLOOKUP($I$3,$AF$4:$AJ$9,3,FALSE)*2+$C$4+ROUNDDOWN($U$3/4,0))*$B6/100,0)+10+$B6),(ROUNDDOWN((VLOOKUP($I$3,$AF$4:$AJ$9,3,FALSE)*2+$C$4+ROUNDDOWN($U$3/4,0))*$B6/100,0)+5))</f>
        <v>8</v>
      </c>
      <c r="E6" s="53">
        <f aca="true" t="shared" si="2" ref="E6:E37">IF($I$3="HP","×",ROUNDDOWN((ROUNDDOWN((VLOOKUP($I$3,$AF$4:$AJ$9,3,FALSE)*2+$C$4+ROUNDDOWN($U$3/4,0))*$B6/100,0)+5)*1.1,0))</f>
        <v>8</v>
      </c>
      <c r="F6" s="51">
        <f aca="true" t="shared" si="3" ref="F6:F37">IF($I$3="HP","×",ROUNDDOWN((ROUNDDOWN((VLOOKUP($I$3,$AF$4:$AJ$9,3,FALSE)*2+$F$4+ROUNDDOWN($U$3/4,0))*$B6/100,0)+5)*0.9,0))</f>
        <v>7</v>
      </c>
      <c r="G6" s="47">
        <f aca="true" t="shared" si="4" ref="G6:G37">IF($I$3="HP",(ROUNDDOWN((VLOOKUP($I$3,$AF$4:$AJ$9,3,FALSE)*2+$F$4+ROUNDDOWN($U$3/4,0))*$B6/100,0)+10+$B6),(ROUNDDOWN((VLOOKUP($I$3,$AF$4:$AJ$9,3,FALSE)*2+$F$4+ROUNDDOWN($U$3/4,0))*$B6/100,0)+5))</f>
        <v>8</v>
      </c>
      <c r="H6" s="53">
        <f aca="true" t="shared" si="5" ref="H6:H37">IF($I$3="HP","×",ROUNDDOWN((ROUNDDOWN((VLOOKUP($I$3,$AF$4:$AJ$9,3,FALSE)*2+$F$4+ROUNDDOWN($U$3/4,0))*$B6/100,0)+5)*1.1,0))</f>
        <v>8</v>
      </c>
      <c r="I6" s="51">
        <f aca="true" t="shared" si="6" ref="I6:I37">IF($I$3="HP","×",ROUNDDOWN((ROUNDDOWN((VLOOKUP($I$3,$AF$4:$AJ$9,3,FALSE)*2+$I$4+ROUNDDOWN($U$3/4,0))*$B6/100,0)+5)*0.9,0))</f>
        <v>7</v>
      </c>
      <c r="J6" s="47">
        <f aca="true" t="shared" si="7" ref="J6:J37">IF($I$3="HP",(ROUNDDOWN((VLOOKUP($I$3,$AF$4:$AJ$9,3,FALSE)*2+$I$4+ROUNDDOWN($U$3/4,0))*$B6/100,0)+10+$B6),(ROUNDDOWN((VLOOKUP($I$3,$AF$4:$AJ$9,3,FALSE)*2+$I$4+ROUNDDOWN($U$3/4,0))*$B6/100,0)+5))</f>
        <v>8</v>
      </c>
      <c r="K6" s="53">
        <f aca="true" t="shared" si="8" ref="K6:K37">IF($I$3="HP","×",ROUNDDOWN((ROUNDDOWN((VLOOKUP($I$3,$AF$4:$AJ$9,3,FALSE)*2+$I$4+ROUNDDOWN($U$3/4,0))*$B6/100,0)+5)*1.1,0))</f>
        <v>8</v>
      </c>
      <c r="L6" s="51">
        <f aca="true" t="shared" si="9" ref="L6:L37">IF($I$3="HP","×",ROUNDDOWN((ROUNDDOWN((VLOOKUP($I$3,$AF$4:$AJ$9,3,FALSE)*2+$L$4+ROUNDDOWN($U$3/4,0))*$B6/100,0)+5)*0.9,0))</f>
        <v>7</v>
      </c>
      <c r="M6" s="47">
        <f aca="true" t="shared" si="10" ref="M6:M37">IF($I$3="HP",(ROUNDDOWN((VLOOKUP($I$3,$AF$4:$AJ$9,3,FALSE)*2+$L$4+ROUNDDOWN($U$3/4,0))*$B6/100,0)+10+$B6),(ROUNDDOWN((VLOOKUP($I$3,$AF$4:$AJ$9,3,FALSE)*2+$L$4+ROUNDDOWN($U$3/4,0))*$B6/100,0)+5))</f>
        <v>8</v>
      </c>
      <c r="N6" s="53">
        <f aca="true" t="shared" si="11" ref="N6:N37">IF($I$3="HP","×",ROUNDDOWN((ROUNDDOWN((VLOOKUP($I$3,$AF$4:$AJ$9,3,FALSE)*2+$L$4+ROUNDDOWN($U$3/4,0))*$B6/100,0)+5)*1.1,0))</f>
        <v>8</v>
      </c>
      <c r="O6" s="51">
        <f aca="true" t="shared" si="12" ref="O6:O37">IF($I$3="HP","×",ROUNDDOWN((ROUNDDOWN((VLOOKUP($I$3,$AF$4:$AJ$9,3,FALSE)*2+$O$4+ROUNDDOWN($U$3/4,0))*$B6/100,0)+5)*0.9,0))</f>
        <v>7</v>
      </c>
      <c r="P6" s="47">
        <f aca="true" t="shared" si="13" ref="P6:P37">IF($I$3="HP",(ROUNDDOWN((VLOOKUP($I$3,$AF$4:$AJ$9,3,FALSE)*2+$O$4+ROUNDDOWN($U$3/4,0))*$B6/100,0)+10+$B6),(ROUNDDOWN((VLOOKUP($I$3,$AF$4:$AJ$9,3,FALSE)*2+$O$4+ROUNDDOWN($U$3/4,0))*$B6/100,0)+5))</f>
        <v>8</v>
      </c>
      <c r="Q6" s="53">
        <f aca="true" t="shared" si="14" ref="Q6:Q37">IF($I$3="HP","×",ROUNDDOWN((ROUNDDOWN((VLOOKUP($I$3,$AF$4:$AJ$9,3,FALSE)*2+$O$4+ROUNDDOWN($U$3/4,0))*$B6/100,0)+5)*1.1,0))</f>
        <v>8</v>
      </c>
      <c r="R6" s="51">
        <f aca="true" t="shared" si="15" ref="R6:R37">IF($I$3="HP","×",ROUNDDOWN((ROUNDDOWN((VLOOKUP($I$3,$AF$4:$AJ$9,3,FALSE)*2+$R$4+ROUNDDOWN($U$3/4,0))*$B6/100,0)+5)*0.9,0))</f>
        <v>7</v>
      </c>
      <c r="S6" s="47">
        <f aca="true" t="shared" si="16" ref="S6:S37">IF($I$3="HP",(ROUNDDOWN((VLOOKUP($I$3,$AF$4:$AJ$9,3,FALSE)*2+$R$4+ROUNDDOWN($U$3/4,0))*$B6/100,0)+10+$B6),(ROUNDDOWN((VLOOKUP($I$3,$AF$4:$AJ$9,3,FALSE)*2+$R$4+ROUNDDOWN($U$3/4,0))*$B6/100,0)+5))</f>
        <v>8</v>
      </c>
      <c r="T6" s="53">
        <f aca="true" t="shared" si="17" ref="T6:T37">IF($I$3="HP","×",ROUNDDOWN((ROUNDDOWN((VLOOKUP($I$3,$AF$4:$AJ$9,3,FALSE)*2+$R$4+ROUNDDOWN($U$3/4,0))*$B6/100,0)+5)*1.1,0))</f>
        <v>8</v>
      </c>
      <c r="U6" s="51">
        <f aca="true" t="shared" si="18" ref="U6:U37">IF($I$3="HP","×",ROUNDDOWN((ROUNDDOWN((VLOOKUP($I$3,$AF$4:$AJ$9,3,FALSE)*2+$U$4+ROUNDDOWN($U$3/4,0))*$B6/100,0)+5)*0.9,0))</f>
        <v>7</v>
      </c>
      <c r="V6" s="47">
        <f aca="true" t="shared" si="19" ref="V6:V37">IF($I$3="HP",(ROUNDDOWN((VLOOKUP($I$3,$AF$4:$AJ$9,3,FALSE)*2+$U$4+ROUNDDOWN($U$3/4,0))*$B6/100,0)+10+$B6),(ROUNDDOWN((VLOOKUP($I$3,$AF$4:$AJ$9,3,FALSE)*2+$U$4+ROUNDDOWN($U$3/4,0))*$B6/100,0)+5))</f>
        <v>8</v>
      </c>
      <c r="W6" s="53">
        <f aca="true" t="shared" si="20" ref="W6:W37">IF($I$3="HP","×",ROUNDDOWN((ROUNDDOWN((VLOOKUP($I$3,$AF$4:$AJ$9,3,FALSE)*2+$U$4+ROUNDDOWN($U$3/4,0))*$B6/100,0)+5)*1.1,0))</f>
        <v>8</v>
      </c>
      <c r="X6" s="51">
        <f aca="true" t="shared" si="21" ref="X6:X37">IF($I$3="HP","×",ROUNDDOWN((ROUNDDOWN((VLOOKUP($I$3,$AF$4:$AJ$9,3,FALSE)*2+$X$4+ROUNDDOWN($U$3/4,0))*$B6/100,0)+5)*0.9,0))</f>
        <v>7</v>
      </c>
      <c r="Y6" s="47">
        <f aca="true" t="shared" si="22" ref="Y6:Y37">IF($I$3="HP",(ROUNDDOWN((VLOOKUP($I$3,$AF$4:$AJ$9,3,FALSE)*2+$X$4+ROUNDDOWN($U$3/4,0))*$B6/100,0)+10+$B6),(ROUNDDOWN((VLOOKUP($I$3,$AF$4:$AJ$9,3,FALSE)*2+$X$4+ROUNDDOWN($U$3/4,0))*$B6/100,0)+5))</f>
        <v>8</v>
      </c>
      <c r="Z6" s="53">
        <f aca="true" t="shared" si="23" ref="Z6:Z37">IF($I$3="HP","×",ROUNDDOWN((ROUNDDOWN((VLOOKUP($I$3,$AF$4:$AJ$9,3,FALSE)*2+$X$4+ROUNDDOWN($U$3/4,0))*$B6/100,0)+5)*1.1,0))</f>
        <v>8</v>
      </c>
      <c r="AA6" s="51">
        <f aca="true" t="shared" si="24" ref="AA6:AA37">IF($I$3="HP","×",ROUNDDOWN((ROUNDDOWN((VLOOKUP($I$3,$AF$4:$AJ$9,3,FALSE)*2+$AA$4+ROUNDDOWN($U$3/4,0))*$B6/100,0)+5)*0.9,0))</f>
        <v>7</v>
      </c>
      <c r="AB6" s="47">
        <f aca="true" t="shared" si="25" ref="AB6:AB37">IF($I$3="HP",(ROUNDDOWN((VLOOKUP($I$3,$AF$4:$AJ$9,3,FALSE)*2+$AA$4+ROUNDDOWN($U$3/4,0))*$B6/100,0)+10+$B6),(ROUNDDOWN((VLOOKUP($I$3,$AF$4:$AJ$9,3,FALSE)*2+$AA$4+ROUNDDOWN($U$3/4,0))*$B6/100,0)+5))</f>
        <v>8</v>
      </c>
      <c r="AC6" s="53">
        <f aca="true" t="shared" si="26" ref="AC6:AC37">IF($I$3="HP","×",ROUNDDOWN((ROUNDDOWN((VLOOKUP($I$3,$AF$4:$AJ$9,3,FALSE)*2+$AA$4+ROUNDDOWN($U$3/4,0))*$B6/100,0)+5)*1.1,0))</f>
        <v>8</v>
      </c>
      <c r="AE6" s="14" t="s">
        <v>344</v>
      </c>
      <c r="AF6" s="59" t="s">
        <v>339</v>
      </c>
      <c r="AG6" s="59">
        <v>0</v>
      </c>
      <c r="AH6" s="65">
        <f>VLOOKUP($AE$5,'種族値特性表'!$C$4:$N$523,9,FALSE)</f>
        <v>140</v>
      </c>
      <c r="AI6" s="47">
        <v>0</v>
      </c>
      <c r="AJ6" s="68">
        <f>-(2*AH6+ROUNDDOWN(AI6/4,0))-ROUNDDOWN(500/$AE$9,0)+ROUNDDOWN(100*AG6/$AE$9/(IF(OR(AE7="ずぶとい",AE7="わんぱく",AE7="のうてんき",AE7="のんき"),1.1,IF(OR(AE7="さみしがり",AE7="おっとり",AE7="おとなしい",AE7="せっかち"),0.9,1))),0)</f>
        <v>-285</v>
      </c>
    </row>
    <row r="7" spans="2:36" ht="13.5">
      <c r="B7" s="37">
        <v>2</v>
      </c>
      <c r="C7" s="51">
        <f t="shared" si="0"/>
        <v>10</v>
      </c>
      <c r="D7" s="47">
        <f t="shared" si="1"/>
        <v>12</v>
      </c>
      <c r="E7" s="53">
        <f t="shared" si="2"/>
        <v>13</v>
      </c>
      <c r="F7" s="51">
        <f t="shared" si="3"/>
        <v>9</v>
      </c>
      <c r="G7" s="47">
        <f t="shared" si="4"/>
        <v>11</v>
      </c>
      <c r="H7" s="53">
        <f t="shared" si="5"/>
        <v>12</v>
      </c>
      <c r="I7" s="51">
        <f t="shared" si="6"/>
        <v>10</v>
      </c>
      <c r="J7" s="47">
        <f t="shared" si="7"/>
        <v>12</v>
      </c>
      <c r="K7" s="53">
        <f t="shared" si="8"/>
        <v>13</v>
      </c>
      <c r="L7" s="51">
        <f t="shared" si="9"/>
        <v>10</v>
      </c>
      <c r="M7" s="47">
        <f t="shared" si="10"/>
        <v>12</v>
      </c>
      <c r="N7" s="53">
        <f t="shared" si="11"/>
        <v>13</v>
      </c>
      <c r="O7" s="51">
        <f t="shared" si="12"/>
        <v>10</v>
      </c>
      <c r="P7" s="47">
        <f t="shared" si="13"/>
        <v>12</v>
      </c>
      <c r="Q7" s="53">
        <f t="shared" si="14"/>
        <v>13</v>
      </c>
      <c r="R7" s="51">
        <f t="shared" si="15"/>
        <v>10</v>
      </c>
      <c r="S7" s="47">
        <f t="shared" si="16"/>
        <v>12</v>
      </c>
      <c r="T7" s="53">
        <f t="shared" si="17"/>
        <v>13</v>
      </c>
      <c r="U7" s="51">
        <f t="shared" si="18"/>
        <v>10</v>
      </c>
      <c r="V7" s="47">
        <f t="shared" si="19"/>
        <v>12</v>
      </c>
      <c r="W7" s="53">
        <f t="shared" si="20"/>
        <v>13</v>
      </c>
      <c r="X7" s="51">
        <f t="shared" si="21"/>
        <v>10</v>
      </c>
      <c r="Y7" s="47">
        <f t="shared" si="22"/>
        <v>12</v>
      </c>
      <c r="Z7" s="53">
        <f t="shared" si="23"/>
        <v>13</v>
      </c>
      <c r="AA7" s="51">
        <f t="shared" si="24"/>
        <v>10</v>
      </c>
      <c r="AB7" s="47">
        <f t="shared" si="25"/>
        <v>12</v>
      </c>
      <c r="AC7" s="53">
        <f t="shared" si="26"/>
        <v>13</v>
      </c>
      <c r="AE7" s="14" t="s">
        <v>374</v>
      </c>
      <c r="AF7" s="59" t="s">
        <v>340</v>
      </c>
      <c r="AG7" s="59">
        <v>0</v>
      </c>
      <c r="AH7" s="65">
        <f>VLOOKUP($AE$5,'種族値特性表'!$C$4:$N$523,10,FALSE)</f>
        <v>40</v>
      </c>
      <c r="AI7" s="47">
        <v>0</v>
      </c>
      <c r="AJ7" s="68">
        <f>-(2*AH7+ROUNDDOWN(AI7/4,0))-ROUNDDOWN(500/$AE$9,0)+ROUNDDOWN(100*AG7/$AE$9/(IF(OR(AE7="ひかえめ",AE7="おっとり",AE7="うっかりや",AE7="れいせい"),1.1,IF(OR(AE7="いじっぱり",AE7="わんぱく",AE7="しんちょう",AE7="ようき"),0.9,1))),0)</f>
        <v>-85</v>
      </c>
    </row>
    <row r="8" spans="2:36" ht="13.5">
      <c r="B8" s="37">
        <v>3</v>
      </c>
      <c r="C8" s="51">
        <f t="shared" si="0"/>
        <v>13</v>
      </c>
      <c r="D8" s="47">
        <f t="shared" si="1"/>
        <v>15</v>
      </c>
      <c r="E8" s="53">
        <f t="shared" si="2"/>
        <v>16</v>
      </c>
      <c r="F8" s="51">
        <f t="shared" si="3"/>
        <v>13</v>
      </c>
      <c r="G8" s="47">
        <f t="shared" si="4"/>
        <v>15</v>
      </c>
      <c r="H8" s="53">
        <f t="shared" si="5"/>
        <v>16</v>
      </c>
      <c r="I8" s="51">
        <f t="shared" si="6"/>
        <v>14</v>
      </c>
      <c r="J8" s="47">
        <f t="shared" si="7"/>
        <v>16</v>
      </c>
      <c r="K8" s="53">
        <f t="shared" si="8"/>
        <v>17</v>
      </c>
      <c r="L8" s="51">
        <f t="shared" si="9"/>
        <v>14</v>
      </c>
      <c r="M8" s="47">
        <f t="shared" si="10"/>
        <v>16</v>
      </c>
      <c r="N8" s="53">
        <f t="shared" si="11"/>
        <v>17</v>
      </c>
      <c r="O8" s="51">
        <f t="shared" si="12"/>
        <v>14</v>
      </c>
      <c r="P8" s="47">
        <f t="shared" si="13"/>
        <v>16</v>
      </c>
      <c r="Q8" s="53">
        <f t="shared" si="14"/>
        <v>17</v>
      </c>
      <c r="R8" s="51">
        <f t="shared" si="15"/>
        <v>14</v>
      </c>
      <c r="S8" s="47">
        <f t="shared" si="16"/>
        <v>16</v>
      </c>
      <c r="T8" s="53">
        <f t="shared" si="17"/>
        <v>17</v>
      </c>
      <c r="U8" s="51">
        <f t="shared" si="18"/>
        <v>14</v>
      </c>
      <c r="V8" s="47">
        <f t="shared" si="19"/>
        <v>16</v>
      </c>
      <c r="W8" s="53">
        <f t="shared" si="20"/>
        <v>17</v>
      </c>
      <c r="X8" s="51">
        <f t="shared" si="21"/>
        <v>14</v>
      </c>
      <c r="Y8" s="47">
        <f t="shared" si="22"/>
        <v>16</v>
      </c>
      <c r="Z8" s="53">
        <f t="shared" si="23"/>
        <v>17</v>
      </c>
      <c r="AA8" s="51">
        <f t="shared" si="24"/>
        <v>14</v>
      </c>
      <c r="AB8" s="47">
        <f t="shared" si="25"/>
        <v>16</v>
      </c>
      <c r="AC8" s="53">
        <f t="shared" si="26"/>
        <v>17</v>
      </c>
      <c r="AE8" s="14" t="s">
        <v>0</v>
      </c>
      <c r="AF8" s="59" t="s">
        <v>341</v>
      </c>
      <c r="AG8" s="59">
        <v>0</v>
      </c>
      <c r="AH8" s="65">
        <f>VLOOKUP($AE$5,'種族値特性表'!$C$4:$N$523,11,FALSE)</f>
        <v>70</v>
      </c>
      <c r="AI8" s="47">
        <v>0</v>
      </c>
      <c r="AJ8" s="68">
        <f>-(2*AH8+ROUNDDOWN(AI8/4,0))-ROUNDDOWN(500/$AE$9,0)+ROUNDDOWN(100*AG8/$AE$9/(IF(OR(AE7="おだやか",AE7="おとなしい",AE7="しんちょう",AE7="なまいき"),1.1,IF(OR(AE7="やんちゃ",AE7="のうてんき",AE7="うっかりや",AE7="むじゃき"),0.9,1))),0)</f>
        <v>-145</v>
      </c>
    </row>
    <row r="9" spans="2:36" ht="14.25" thickBot="1">
      <c r="B9" s="32">
        <v>4</v>
      </c>
      <c r="C9" s="52">
        <f t="shared" si="0"/>
        <v>17</v>
      </c>
      <c r="D9" s="48">
        <f t="shared" si="1"/>
        <v>19</v>
      </c>
      <c r="E9" s="54">
        <f t="shared" si="2"/>
        <v>20</v>
      </c>
      <c r="F9" s="52">
        <f t="shared" si="3"/>
        <v>16</v>
      </c>
      <c r="G9" s="48">
        <f t="shared" si="4"/>
        <v>18</v>
      </c>
      <c r="H9" s="54">
        <f t="shared" si="5"/>
        <v>19</v>
      </c>
      <c r="I9" s="52">
        <f t="shared" si="6"/>
        <v>17</v>
      </c>
      <c r="J9" s="48">
        <f t="shared" si="7"/>
        <v>19</v>
      </c>
      <c r="K9" s="54">
        <f t="shared" si="8"/>
        <v>20</v>
      </c>
      <c r="L9" s="52">
        <f t="shared" si="9"/>
        <v>17</v>
      </c>
      <c r="M9" s="48">
        <f t="shared" si="10"/>
        <v>19</v>
      </c>
      <c r="N9" s="54">
        <f t="shared" si="11"/>
        <v>20</v>
      </c>
      <c r="O9" s="52">
        <f t="shared" si="12"/>
        <v>17</v>
      </c>
      <c r="P9" s="48">
        <f t="shared" si="13"/>
        <v>19</v>
      </c>
      <c r="Q9" s="54">
        <f t="shared" si="14"/>
        <v>20</v>
      </c>
      <c r="R9" s="52">
        <f t="shared" si="15"/>
        <v>17</v>
      </c>
      <c r="S9" s="48">
        <f t="shared" si="16"/>
        <v>19</v>
      </c>
      <c r="T9" s="54">
        <f t="shared" si="17"/>
        <v>20</v>
      </c>
      <c r="U9" s="52">
        <f t="shared" si="18"/>
        <v>17</v>
      </c>
      <c r="V9" s="48">
        <f t="shared" si="19"/>
        <v>19</v>
      </c>
      <c r="W9" s="54">
        <f t="shared" si="20"/>
        <v>20</v>
      </c>
      <c r="X9" s="52">
        <f t="shared" si="21"/>
        <v>17</v>
      </c>
      <c r="Y9" s="48">
        <f t="shared" si="22"/>
        <v>19</v>
      </c>
      <c r="Z9" s="54">
        <f t="shared" si="23"/>
        <v>20</v>
      </c>
      <c r="AA9" s="52">
        <f t="shared" si="24"/>
        <v>17</v>
      </c>
      <c r="AB9" s="48">
        <f t="shared" si="25"/>
        <v>19</v>
      </c>
      <c r="AC9" s="54">
        <f t="shared" si="26"/>
        <v>20</v>
      </c>
      <c r="AE9" s="62">
        <v>100</v>
      </c>
      <c r="AF9" s="63" t="s">
        <v>342</v>
      </c>
      <c r="AG9" s="63">
        <v>0</v>
      </c>
      <c r="AH9" s="66">
        <f>VLOOKUP($AE$5,'種族値特性表'!$C$4:$N$523,12,FALSE)</f>
        <v>70</v>
      </c>
      <c r="AI9" s="48">
        <v>0</v>
      </c>
      <c r="AJ9" s="69">
        <f>-(2*AH9+ROUNDDOWN(AI9/4,0))-ROUNDDOWN(500/$AE$9,0)+ROUNDDOWN(100*AG9/$AE$9/(IF(OR(AE7="おだやか",AE7="おとなしい",AE7="しんちょう",AE7="ようき"),1.1,IF(OR(AE7="やんちゃ",AE7="のうてんき",AE7="うっかりや",AE7="むじゃき"),0.9,1))),0)</f>
        <v>-145</v>
      </c>
    </row>
    <row r="10" spans="2:29" ht="13.5">
      <c r="B10" s="31">
        <v>5</v>
      </c>
      <c r="C10" s="75">
        <f t="shared" si="0"/>
        <v>19</v>
      </c>
      <c r="D10" s="61">
        <f t="shared" si="1"/>
        <v>22</v>
      </c>
      <c r="E10" s="76">
        <f t="shared" si="2"/>
        <v>24</v>
      </c>
      <c r="F10" s="75">
        <f t="shared" si="3"/>
        <v>19</v>
      </c>
      <c r="G10" s="61">
        <f t="shared" si="4"/>
        <v>22</v>
      </c>
      <c r="H10" s="76">
        <f t="shared" si="5"/>
        <v>24</v>
      </c>
      <c r="I10" s="75">
        <f t="shared" si="6"/>
        <v>20</v>
      </c>
      <c r="J10" s="61">
        <f t="shared" si="7"/>
        <v>23</v>
      </c>
      <c r="K10" s="76">
        <f t="shared" si="8"/>
        <v>25</v>
      </c>
      <c r="L10" s="75">
        <f t="shared" si="9"/>
        <v>20</v>
      </c>
      <c r="M10" s="61">
        <f t="shared" si="10"/>
        <v>23</v>
      </c>
      <c r="N10" s="76">
        <f t="shared" si="11"/>
        <v>25</v>
      </c>
      <c r="O10" s="75">
        <f t="shared" si="12"/>
        <v>20</v>
      </c>
      <c r="P10" s="61">
        <f t="shared" si="13"/>
        <v>23</v>
      </c>
      <c r="Q10" s="76">
        <f t="shared" si="14"/>
        <v>25</v>
      </c>
      <c r="R10" s="75">
        <f t="shared" si="15"/>
        <v>20</v>
      </c>
      <c r="S10" s="61">
        <f t="shared" si="16"/>
        <v>23</v>
      </c>
      <c r="T10" s="76">
        <f t="shared" si="17"/>
        <v>25</v>
      </c>
      <c r="U10" s="75">
        <f t="shared" si="18"/>
        <v>20</v>
      </c>
      <c r="V10" s="61">
        <f t="shared" si="19"/>
        <v>23</v>
      </c>
      <c r="W10" s="76">
        <f t="shared" si="20"/>
        <v>25</v>
      </c>
      <c r="X10" s="75">
        <f t="shared" si="21"/>
        <v>20</v>
      </c>
      <c r="Y10" s="61">
        <f t="shared" si="22"/>
        <v>23</v>
      </c>
      <c r="Z10" s="76">
        <f t="shared" si="23"/>
        <v>25</v>
      </c>
      <c r="AA10" s="75">
        <f t="shared" si="24"/>
        <v>20</v>
      </c>
      <c r="AB10" s="61">
        <f t="shared" si="25"/>
        <v>23</v>
      </c>
      <c r="AC10" s="76">
        <f t="shared" si="26"/>
        <v>25</v>
      </c>
    </row>
    <row r="11" spans="2:29" ht="13.5">
      <c r="B11" s="37">
        <v>6</v>
      </c>
      <c r="C11" s="51">
        <f t="shared" si="0"/>
        <v>23</v>
      </c>
      <c r="D11" s="47">
        <f t="shared" si="1"/>
        <v>26</v>
      </c>
      <c r="E11" s="53">
        <f t="shared" si="2"/>
        <v>28</v>
      </c>
      <c r="F11" s="51">
        <f t="shared" si="3"/>
        <v>22</v>
      </c>
      <c r="G11" s="47">
        <f t="shared" si="4"/>
        <v>25</v>
      </c>
      <c r="H11" s="53">
        <f t="shared" si="5"/>
        <v>27</v>
      </c>
      <c r="I11" s="51">
        <f t="shared" si="6"/>
        <v>24</v>
      </c>
      <c r="J11" s="47">
        <f t="shared" si="7"/>
        <v>27</v>
      </c>
      <c r="K11" s="53">
        <f t="shared" si="8"/>
        <v>29</v>
      </c>
      <c r="L11" s="51">
        <f t="shared" si="9"/>
        <v>24</v>
      </c>
      <c r="M11" s="47">
        <f t="shared" si="10"/>
        <v>27</v>
      </c>
      <c r="N11" s="53">
        <f t="shared" si="11"/>
        <v>29</v>
      </c>
      <c r="O11" s="51">
        <f t="shared" si="12"/>
        <v>24</v>
      </c>
      <c r="P11" s="47">
        <f t="shared" si="13"/>
        <v>27</v>
      </c>
      <c r="Q11" s="53">
        <f t="shared" si="14"/>
        <v>29</v>
      </c>
      <c r="R11" s="51">
        <f t="shared" si="15"/>
        <v>24</v>
      </c>
      <c r="S11" s="47">
        <f t="shared" si="16"/>
        <v>27</v>
      </c>
      <c r="T11" s="53">
        <f t="shared" si="17"/>
        <v>29</v>
      </c>
      <c r="U11" s="51">
        <f t="shared" si="18"/>
        <v>24</v>
      </c>
      <c r="V11" s="47">
        <f t="shared" si="19"/>
        <v>27</v>
      </c>
      <c r="W11" s="53">
        <f t="shared" si="20"/>
        <v>29</v>
      </c>
      <c r="X11" s="51">
        <f t="shared" si="21"/>
        <v>24</v>
      </c>
      <c r="Y11" s="47">
        <f t="shared" si="22"/>
        <v>27</v>
      </c>
      <c r="Z11" s="53">
        <f t="shared" si="23"/>
        <v>29</v>
      </c>
      <c r="AA11" s="51">
        <f t="shared" si="24"/>
        <v>24</v>
      </c>
      <c r="AB11" s="47">
        <f t="shared" si="25"/>
        <v>27</v>
      </c>
      <c r="AC11" s="53">
        <f t="shared" si="26"/>
        <v>29</v>
      </c>
    </row>
    <row r="12" spans="2:29" ht="13.5">
      <c r="B12" s="37">
        <v>7</v>
      </c>
      <c r="C12" s="51">
        <f t="shared" si="0"/>
        <v>26</v>
      </c>
      <c r="D12" s="47">
        <f t="shared" si="1"/>
        <v>29</v>
      </c>
      <c r="E12" s="53">
        <f t="shared" si="2"/>
        <v>31</v>
      </c>
      <c r="F12" s="51">
        <f t="shared" si="3"/>
        <v>26</v>
      </c>
      <c r="G12" s="47">
        <f t="shared" si="4"/>
        <v>29</v>
      </c>
      <c r="H12" s="53">
        <f t="shared" si="5"/>
        <v>31</v>
      </c>
      <c r="I12" s="51">
        <f t="shared" si="6"/>
        <v>27</v>
      </c>
      <c r="J12" s="47">
        <f t="shared" si="7"/>
        <v>30</v>
      </c>
      <c r="K12" s="53">
        <f t="shared" si="8"/>
        <v>33</v>
      </c>
      <c r="L12" s="51">
        <f t="shared" si="9"/>
        <v>27</v>
      </c>
      <c r="M12" s="47">
        <f t="shared" si="10"/>
        <v>30</v>
      </c>
      <c r="N12" s="53">
        <f t="shared" si="11"/>
        <v>33</v>
      </c>
      <c r="O12" s="51">
        <f t="shared" si="12"/>
        <v>27</v>
      </c>
      <c r="P12" s="47">
        <f t="shared" si="13"/>
        <v>30</v>
      </c>
      <c r="Q12" s="53">
        <f t="shared" si="14"/>
        <v>33</v>
      </c>
      <c r="R12" s="51">
        <f t="shared" si="15"/>
        <v>27</v>
      </c>
      <c r="S12" s="47">
        <f t="shared" si="16"/>
        <v>30</v>
      </c>
      <c r="T12" s="53">
        <f t="shared" si="17"/>
        <v>33</v>
      </c>
      <c r="U12" s="51">
        <f t="shared" si="18"/>
        <v>27</v>
      </c>
      <c r="V12" s="47">
        <f t="shared" si="19"/>
        <v>31</v>
      </c>
      <c r="W12" s="53">
        <f t="shared" si="20"/>
        <v>34</v>
      </c>
      <c r="X12" s="51">
        <f t="shared" si="21"/>
        <v>27</v>
      </c>
      <c r="Y12" s="47">
        <f t="shared" si="22"/>
        <v>31</v>
      </c>
      <c r="Z12" s="53">
        <f t="shared" si="23"/>
        <v>34</v>
      </c>
      <c r="AA12" s="51">
        <f t="shared" si="24"/>
        <v>27</v>
      </c>
      <c r="AB12" s="47">
        <f t="shared" si="25"/>
        <v>31</v>
      </c>
      <c r="AC12" s="53">
        <f t="shared" si="26"/>
        <v>34</v>
      </c>
    </row>
    <row r="13" spans="2:29" ht="13.5">
      <c r="B13" s="37">
        <v>8</v>
      </c>
      <c r="C13" s="51">
        <f t="shared" si="0"/>
        <v>29</v>
      </c>
      <c r="D13" s="47">
        <f t="shared" si="1"/>
        <v>33</v>
      </c>
      <c r="E13" s="53">
        <f t="shared" si="2"/>
        <v>36</v>
      </c>
      <c r="F13" s="51">
        <f t="shared" si="3"/>
        <v>28</v>
      </c>
      <c r="G13" s="47">
        <f t="shared" si="4"/>
        <v>32</v>
      </c>
      <c r="H13" s="53">
        <f t="shared" si="5"/>
        <v>35</v>
      </c>
      <c r="I13" s="51">
        <f t="shared" si="6"/>
        <v>30</v>
      </c>
      <c r="J13" s="47">
        <f t="shared" si="7"/>
        <v>34</v>
      </c>
      <c r="K13" s="53">
        <f t="shared" si="8"/>
        <v>37</v>
      </c>
      <c r="L13" s="51">
        <f t="shared" si="9"/>
        <v>30</v>
      </c>
      <c r="M13" s="47">
        <f t="shared" si="10"/>
        <v>34</v>
      </c>
      <c r="N13" s="53">
        <f t="shared" si="11"/>
        <v>37</v>
      </c>
      <c r="O13" s="51">
        <f t="shared" si="12"/>
        <v>30</v>
      </c>
      <c r="P13" s="47">
        <f t="shared" si="13"/>
        <v>34</v>
      </c>
      <c r="Q13" s="53">
        <f t="shared" si="14"/>
        <v>37</v>
      </c>
      <c r="R13" s="51">
        <f t="shared" si="15"/>
        <v>30</v>
      </c>
      <c r="S13" s="47">
        <f t="shared" si="16"/>
        <v>34</v>
      </c>
      <c r="T13" s="53">
        <f t="shared" si="17"/>
        <v>37</v>
      </c>
      <c r="U13" s="51">
        <f t="shared" si="18"/>
        <v>30</v>
      </c>
      <c r="V13" s="47">
        <f t="shared" si="19"/>
        <v>34</v>
      </c>
      <c r="W13" s="53">
        <f t="shared" si="20"/>
        <v>37</v>
      </c>
      <c r="X13" s="51">
        <f t="shared" si="21"/>
        <v>30</v>
      </c>
      <c r="Y13" s="47">
        <f t="shared" si="22"/>
        <v>34</v>
      </c>
      <c r="Z13" s="53">
        <f t="shared" si="23"/>
        <v>37</v>
      </c>
      <c r="AA13" s="51">
        <f t="shared" si="24"/>
        <v>30</v>
      </c>
      <c r="AB13" s="47">
        <f t="shared" si="25"/>
        <v>34</v>
      </c>
      <c r="AC13" s="53">
        <f t="shared" si="26"/>
        <v>37</v>
      </c>
    </row>
    <row r="14" spans="2:29" ht="13.5">
      <c r="B14" s="37">
        <v>9</v>
      </c>
      <c r="C14" s="51">
        <f t="shared" si="0"/>
        <v>33</v>
      </c>
      <c r="D14" s="47">
        <f t="shared" si="1"/>
        <v>37</v>
      </c>
      <c r="E14" s="53">
        <f t="shared" si="2"/>
        <v>40</v>
      </c>
      <c r="F14" s="51">
        <f t="shared" si="3"/>
        <v>31</v>
      </c>
      <c r="G14" s="47">
        <f t="shared" si="4"/>
        <v>35</v>
      </c>
      <c r="H14" s="53">
        <f t="shared" si="5"/>
        <v>38</v>
      </c>
      <c r="I14" s="51">
        <f t="shared" si="6"/>
        <v>34</v>
      </c>
      <c r="J14" s="47">
        <f t="shared" si="7"/>
        <v>38</v>
      </c>
      <c r="K14" s="53">
        <f t="shared" si="8"/>
        <v>41</v>
      </c>
      <c r="L14" s="51">
        <f t="shared" si="9"/>
        <v>34</v>
      </c>
      <c r="M14" s="47">
        <f t="shared" si="10"/>
        <v>38</v>
      </c>
      <c r="N14" s="53">
        <f t="shared" si="11"/>
        <v>41</v>
      </c>
      <c r="O14" s="51">
        <f t="shared" si="12"/>
        <v>34</v>
      </c>
      <c r="P14" s="47">
        <f t="shared" si="13"/>
        <v>38</v>
      </c>
      <c r="Q14" s="53">
        <f t="shared" si="14"/>
        <v>41</v>
      </c>
      <c r="R14" s="51">
        <f t="shared" si="15"/>
        <v>34</v>
      </c>
      <c r="S14" s="47">
        <f t="shared" si="16"/>
        <v>38</v>
      </c>
      <c r="T14" s="53">
        <f t="shared" si="17"/>
        <v>41</v>
      </c>
      <c r="U14" s="51">
        <f t="shared" si="18"/>
        <v>34</v>
      </c>
      <c r="V14" s="47">
        <f t="shared" si="19"/>
        <v>38</v>
      </c>
      <c r="W14" s="53">
        <f t="shared" si="20"/>
        <v>41</v>
      </c>
      <c r="X14" s="51">
        <f t="shared" si="21"/>
        <v>34</v>
      </c>
      <c r="Y14" s="47">
        <f t="shared" si="22"/>
        <v>38</v>
      </c>
      <c r="Z14" s="53">
        <f t="shared" si="23"/>
        <v>41</v>
      </c>
      <c r="AA14" s="51">
        <f t="shared" si="24"/>
        <v>34</v>
      </c>
      <c r="AB14" s="47">
        <f t="shared" si="25"/>
        <v>38</v>
      </c>
      <c r="AC14" s="53">
        <f t="shared" si="26"/>
        <v>41</v>
      </c>
    </row>
    <row r="15" spans="2:29" ht="13.5">
      <c r="B15" s="37">
        <v>10</v>
      </c>
      <c r="C15" s="51">
        <f t="shared" si="0"/>
        <v>36</v>
      </c>
      <c r="D15" s="47">
        <f t="shared" si="1"/>
        <v>40</v>
      </c>
      <c r="E15" s="53">
        <f t="shared" si="2"/>
        <v>44</v>
      </c>
      <c r="F15" s="51">
        <f t="shared" si="3"/>
        <v>35</v>
      </c>
      <c r="G15" s="47">
        <f t="shared" si="4"/>
        <v>39</v>
      </c>
      <c r="H15" s="53">
        <f t="shared" si="5"/>
        <v>42</v>
      </c>
      <c r="I15" s="51">
        <f t="shared" si="6"/>
        <v>36</v>
      </c>
      <c r="J15" s="47">
        <f t="shared" si="7"/>
        <v>41</v>
      </c>
      <c r="K15" s="53">
        <f t="shared" si="8"/>
        <v>45</v>
      </c>
      <c r="L15" s="51">
        <f t="shared" si="9"/>
        <v>36</v>
      </c>
      <c r="M15" s="47">
        <f t="shared" si="10"/>
        <v>41</v>
      </c>
      <c r="N15" s="53">
        <f t="shared" si="11"/>
        <v>45</v>
      </c>
      <c r="O15" s="51">
        <f t="shared" si="12"/>
        <v>37</v>
      </c>
      <c r="P15" s="47">
        <f t="shared" si="13"/>
        <v>42</v>
      </c>
      <c r="Q15" s="53">
        <f t="shared" si="14"/>
        <v>46</v>
      </c>
      <c r="R15" s="51">
        <f t="shared" si="15"/>
        <v>37</v>
      </c>
      <c r="S15" s="47">
        <f t="shared" si="16"/>
        <v>42</v>
      </c>
      <c r="T15" s="53">
        <f t="shared" si="17"/>
        <v>46</v>
      </c>
      <c r="U15" s="51">
        <f t="shared" si="18"/>
        <v>37</v>
      </c>
      <c r="V15" s="47">
        <f t="shared" si="19"/>
        <v>42</v>
      </c>
      <c r="W15" s="53">
        <f t="shared" si="20"/>
        <v>46</v>
      </c>
      <c r="X15" s="51">
        <f t="shared" si="21"/>
        <v>37</v>
      </c>
      <c r="Y15" s="47">
        <f t="shared" si="22"/>
        <v>42</v>
      </c>
      <c r="Z15" s="53">
        <f t="shared" si="23"/>
        <v>46</v>
      </c>
      <c r="AA15" s="51">
        <f t="shared" si="24"/>
        <v>37</v>
      </c>
      <c r="AB15" s="47">
        <f t="shared" si="25"/>
        <v>42</v>
      </c>
      <c r="AC15" s="53">
        <f t="shared" si="26"/>
        <v>46</v>
      </c>
    </row>
    <row r="16" spans="2:29" ht="13.5">
      <c r="B16" s="37">
        <v>11</v>
      </c>
      <c r="C16" s="51">
        <f t="shared" si="0"/>
        <v>39</v>
      </c>
      <c r="D16" s="47">
        <f t="shared" si="1"/>
        <v>44</v>
      </c>
      <c r="E16" s="53">
        <f t="shared" si="2"/>
        <v>48</v>
      </c>
      <c r="F16" s="51">
        <f t="shared" si="3"/>
        <v>37</v>
      </c>
      <c r="G16" s="47">
        <f t="shared" si="4"/>
        <v>42</v>
      </c>
      <c r="H16" s="53">
        <f t="shared" si="5"/>
        <v>46</v>
      </c>
      <c r="I16" s="51">
        <f t="shared" si="6"/>
        <v>40</v>
      </c>
      <c r="J16" s="47">
        <f t="shared" si="7"/>
        <v>45</v>
      </c>
      <c r="K16" s="53">
        <f t="shared" si="8"/>
        <v>49</v>
      </c>
      <c r="L16" s="51">
        <f t="shared" si="9"/>
        <v>40</v>
      </c>
      <c r="M16" s="47">
        <f t="shared" si="10"/>
        <v>45</v>
      </c>
      <c r="N16" s="53">
        <f t="shared" si="11"/>
        <v>49</v>
      </c>
      <c r="O16" s="51">
        <f t="shared" si="12"/>
        <v>40</v>
      </c>
      <c r="P16" s="47">
        <f t="shared" si="13"/>
        <v>45</v>
      </c>
      <c r="Q16" s="53">
        <f t="shared" si="14"/>
        <v>49</v>
      </c>
      <c r="R16" s="51">
        <f t="shared" si="15"/>
        <v>40</v>
      </c>
      <c r="S16" s="47">
        <f t="shared" si="16"/>
        <v>45</v>
      </c>
      <c r="T16" s="53">
        <f t="shared" si="17"/>
        <v>49</v>
      </c>
      <c r="U16" s="51">
        <f t="shared" si="18"/>
        <v>40</v>
      </c>
      <c r="V16" s="47">
        <f t="shared" si="19"/>
        <v>45</v>
      </c>
      <c r="W16" s="53">
        <f t="shared" si="20"/>
        <v>49</v>
      </c>
      <c r="X16" s="51">
        <f t="shared" si="21"/>
        <v>41</v>
      </c>
      <c r="Y16" s="47">
        <f t="shared" si="22"/>
        <v>46</v>
      </c>
      <c r="Z16" s="53">
        <f t="shared" si="23"/>
        <v>50</v>
      </c>
      <c r="AA16" s="51">
        <f t="shared" si="24"/>
        <v>41</v>
      </c>
      <c r="AB16" s="47">
        <f t="shared" si="25"/>
        <v>46</v>
      </c>
      <c r="AC16" s="53">
        <f t="shared" si="26"/>
        <v>50</v>
      </c>
    </row>
    <row r="17" spans="2:29" ht="13.5">
      <c r="B17" s="37">
        <v>12</v>
      </c>
      <c r="C17" s="51">
        <f t="shared" si="0"/>
        <v>42</v>
      </c>
      <c r="D17" s="47">
        <f t="shared" si="1"/>
        <v>47</v>
      </c>
      <c r="E17" s="53">
        <f t="shared" si="2"/>
        <v>51</v>
      </c>
      <c r="F17" s="51">
        <f t="shared" si="3"/>
        <v>41</v>
      </c>
      <c r="G17" s="47">
        <f t="shared" si="4"/>
        <v>46</v>
      </c>
      <c r="H17" s="53">
        <f t="shared" si="5"/>
        <v>50</v>
      </c>
      <c r="I17" s="51">
        <f t="shared" si="6"/>
        <v>44</v>
      </c>
      <c r="J17" s="47">
        <f t="shared" si="7"/>
        <v>49</v>
      </c>
      <c r="K17" s="53">
        <f t="shared" si="8"/>
        <v>53</v>
      </c>
      <c r="L17" s="51">
        <f t="shared" si="9"/>
        <v>44</v>
      </c>
      <c r="M17" s="47">
        <f t="shared" si="10"/>
        <v>49</v>
      </c>
      <c r="N17" s="53">
        <f t="shared" si="11"/>
        <v>53</v>
      </c>
      <c r="O17" s="51">
        <f t="shared" si="12"/>
        <v>44</v>
      </c>
      <c r="P17" s="47">
        <f t="shared" si="13"/>
        <v>49</v>
      </c>
      <c r="Q17" s="53">
        <f t="shared" si="14"/>
        <v>53</v>
      </c>
      <c r="R17" s="51">
        <f t="shared" si="15"/>
        <v>44</v>
      </c>
      <c r="S17" s="47">
        <f t="shared" si="16"/>
        <v>49</v>
      </c>
      <c r="T17" s="53">
        <f t="shared" si="17"/>
        <v>53</v>
      </c>
      <c r="U17" s="51">
        <f t="shared" si="18"/>
        <v>44</v>
      </c>
      <c r="V17" s="47">
        <f t="shared" si="19"/>
        <v>49</v>
      </c>
      <c r="W17" s="53">
        <f t="shared" si="20"/>
        <v>53</v>
      </c>
      <c r="X17" s="51">
        <f t="shared" si="21"/>
        <v>44</v>
      </c>
      <c r="Y17" s="47">
        <f t="shared" si="22"/>
        <v>49</v>
      </c>
      <c r="Z17" s="53">
        <f t="shared" si="23"/>
        <v>53</v>
      </c>
      <c r="AA17" s="51">
        <f t="shared" si="24"/>
        <v>44</v>
      </c>
      <c r="AB17" s="47">
        <f t="shared" si="25"/>
        <v>49</v>
      </c>
      <c r="AC17" s="53">
        <f t="shared" si="26"/>
        <v>53</v>
      </c>
    </row>
    <row r="18" spans="2:29" ht="13.5">
      <c r="B18" s="37">
        <v>13</v>
      </c>
      <c r="C18" s="51">
        <f t="shared" si="0"/>
        <v>45</v>
      </c>
      <c r="D18" s="47">
        <f t="shared" si="1"/>
        <v>51</v>
      </c>
      <c r="E18" s="53">
        <f t="shared" si="2"/>
        <v>56</v>
      </c>
      <c r="F18" s="51">
        <f t="shared" si="3"/>
        <v>44</v>
      </c>
      <c r="G18" s="47">
        <f t="shared" si="4"/>
        <v>49</v>
      </c>
      <c r="H18" s="53">
        <f t="shared" si="5"/>
        <v>53</v>
      </c>
      <c r="I18" s="51">
        <f t="shared" si="6"/>
        <v>46</v>
      </c>
      <c r="J18" s="47">
        <f t="shared" si="7"/>
        <v>52</v>
      </c>
      <c r="K18" s="53">
        <f t="shared" si="8"/>
        <v>57</v>
      </c>
      <c r="L18" s="51">
        <f t="shared" si="9"/>
        <v>46</v>
      </c>
      <c r="M18" s="47">
        <f t="shared" si="10"/>
        <v>52</v>
      </c>
      <c r="N18" s="53">
        <f t="shared" si="11"/>
        <v>57</v>
      </c>
      <c r="O18" s="51">
        <f t="shared" si="12"/>
        <v>47</v>
      </c>
      <c r="P18" s="47">
        <f t="shared" si="13"/>
        <v>53</v>
      </c>
      <c r="Q18" s="53">
        <f t="shared" si="14"/>
        <v>58</v>
      </c>
      <c r="R18" s="51">
        <f t="shared" si="15"/>
        <v>47</v>
      </c>
      <c r="S18" s="47">
        <f t="shared" si="16"/>
        <v>53</v>
      </c>
      <c r="T18" s="53">
        <f t="shared" si="17"/>
        <v>58</v>
      </c>
      <c r="U18" s="51">
        <f t="shared" si="18"/>
        <v>47</v>
      </c>
      <c r="V18" s="47">
        <f t="shared" si="19"/>
        <v>53</v>
      </c>
      <c r="W18" s="53">
        <f t="shared" si="20"/>
        <v>58</v>
      </c>
      <c r="X18" s="51">
        <f t="shared" si="21"/>
        <v>47</v>
      </c>
      <c r="Y18" s="47">
        <f t="shared" si="22"/>
        <v>53</v>
      </c>
      <c r="Z18" s="53">
        <f t="shared" si="23"/>
        <v>58</v>
      </c>
      <c r="AA18" s="51">
        <f t="shared" si="24"/>
        <v>47</v>
      </c>
      <c r="AB18" s="47">
        <f t="shared" si="25"/>
        <v>53</v>
      </c>
      <c r="AC18" s="53">
        <f t="shared" si="26"/>
        <v>58</v>
      </c>
    </row>
    <row r="19" spans="2:29" ht="13.5">
      <c r="B19" s="37">
        <v>14</v>
      </c>
      <c r="C19" s="51">
        <f t="shared" si="0"/>
        <v>48</v>
      </c>
      <c r="D19" s="47">
        <f t="shared" si="1"/>
        <v>54</v>
      </c>
      <c r="E19" s="53">
        <f t="shared" si="2"/>
        <v>59</v>
      </c>
      <c r="F19" s="51">
        <f t="shared" si="3"/>
        <v>47</v>
      </c>
      <c r="G19" s="47">
        <f t="shared" si="4"/>
        <v>53</v>
      </c>
      <c r="H19" s="53">
        <f t="shared" si="5"/>
        <v>58</v>
      </c>
      <c r="I19" s="51">
        <f t="shared" si="6"/>
        <v>50</v>
      </c>
      <c r="J19" s="47">
        <f t="shared" si="7"/>
        <v>56</v>
      </c>
      <c r="K19" s="53">
        <f t="shared" si="8"/>
        <v>61</v>
      </c>
      <c r="L19" s="51">
        <f t="shared" si="9"/>
        <v>50</v>
      </c>
      <c r="M19" s="47">
        <f t="shared" si="10"/>
        <v>56</v>
      </c>
      <c r="N19" s="53">
        <f t="shared" si="11"/>
        <v>61</v>
      </c>
      <c r="O19" s="51">
        <f t="shared" si="12"/>
        <v>50</v>
      </c>
      <c r="P19" s="47">
        <f t="shared" si="13"/>
        <v>56</v>
      </c>
      <c r="Q19" s="53">
        <f t="shared" si="14"/>
        <v>61</v>
      </c>
      <c r="R19" s="51">
        <f t="shared" si="15"/>
        <v>50</v>
      </c>
      <c r="S19" s="47">
        <f t="shared" si="16"/>
        <v>56</v>
      </c>
      <c r="T19" s="53">
        <f t="shared" si="17"/>
        <v>61</v>
      </c>
      <c r="U19" s="51">
        <f t="shared" si="18"/>
        <v>51</v>
      </c>
      <c r="V19" s="47">
        <f t="shared" si="19"/>
        <v>57</v>
      </c>
      <c r="W19" s="53">
        <f t="shared" si="20"/>
        <v>62</v>
      </c>
      <c r="X19" s="51">
        <f t="shared" si="21"/>
        <v>51</v>
      </c>
      <c r="Y19" s="47">
        <f t="shared" si="22"/>
        <v>57</v>
      </c>
      <c r="Z19" s="53">
        <f t="shared" si="23"/>
        <v>62</v>
      </c>
      <c r="AA19" s="51">
        <f t="shared" si="24"/>
        <v>51</v>
      </c>
      <c r="AB19" s="47">
        <f t="shared" si="25"/>
        <v>57</v>
      </c>
      <c r="AC19" s="53">
        <f t="shared" si="26"/>
        <v>62</v>
      </c>
    </row>
    <row r="20" spans="2:29" ht="13.5">
      <c r="B20" s="37">
        <v>15</v>
      </c>
      <c r="C20" s="51">
        <f t="shared" si="0"/>
        <v>52</v>
      </c>
      <c r="D20" s="47">
        <f t="shared" si="1"/>
        <v>58</v>
      </c>
      <c r="E20" s="53">
        <f t="shared" si="2"/>
        <v>63</v>
      </c>
      <c r="F20" s="51">
        <f t="shared" si="3"/>
        <v>50</v>
      </c>
      <c r="G20" s="47">
        <f t="shared" si="4"/>
        <v>56</v>
      </c>
      <c r="H20" s="53">
        <f t="shared" si="5"/>
        <v>61</v>
      </c>
      <c r="I20" s="51">
        <f t="shared" si="6"/>
        <v>54</v>
      </c>
      <c r="J20" s="47">
        <f t="shared" si="7"/>
        <v>60</v>
      </c>
      <c r="K20" s="53">
        <f t="shared" si="8"/>
        <v>66</v>
      </c>
      <c r="L20" s="51">
        <f t="shared" si="9"/>
        <v>54</v>
      </c>
      <c r="M20" s="47">
        <f t="shared" si="10"/>
        <v>60</v>
      </c>
      <c r="N20" s="53">
        <f t="shared" si="11"/>
        <v>66</v>
      </c>
      <c r="O20" s="51">
        <f t="shared" si="12"/>
        <v>54</v>
      </c>
      <c r="P20" s="47">
        <f t="shared" si="13"/>
        <v>60</v>
      </c>
      <c r="Q20" s="53">
        <f t="shared" si="14"/>
        <v>66</v>
      </c>
      <c r="R20" s="51">
        <f t="shared" si="15"/>
        <v>54</v>
      </c>
      <c r="S20" s="47">
        <f t="shared" si="16"/>
        <v>60</v>
      </c>
      <c r="T20" s="53">
        <f t="shared" si="17"/>
        <v>66</v>
      </c>
      <c r="U20" s="51">
        <f t="shared" si="18"/>
        <v>54</v>
      </c>
      <c r="V20" s="47">
        <f t="shared" si="19"/>
        <v>60</v>
      </c>
      <c r="W20" s="53">
        <f t="shared" si="20"/>
        <v>66</v>
      </c>
      <c r="X20" s="51">
        <f t="shared" si="21"/>
        <v>54</v>
      </c>
      <c r="Y20" s="47">
        <f t="shared" si="22"/>
        <v>60</v>
      </c>
      <c r="Z20" s="53">
        <f t="shared" si="23"/>
        <v>66</v>
      </c>
      <c r="AA20" s="51">
        <f t="shared" si="24"/>
        <v>54</v>
      </c>
      <c r="AB20" s="47">
        <f t="shared" si="25"/>
        <v>61</v>
      </c>
      <c r="AC20" s="53">
        <f t="shared" si="26"/>
        <v>67</v>
      </c>
    </row>
    <row r="21" spans="2:29" ht="13.5">
      <c r="B21" s="37">
        <v>16</v>
      </c>
      <c r="C21" s="51">
        <f t="shared" si="0"/>
        <v>55</v>
      </c>
      <c r="D21" s="47">
        <f t="shared" si="1"/>
        <v>62</v>
      </c>
      <c r="E21" s="53">
        <f t="shared" si="2"/>
        <v>68</v>
      </c>
      <c r="F21" s="51">
        <f t="shared" si="3"/>
        <v>53</v>
      </c>
      <c r="G21" s="47">
        <f t="shared" si="4"/>
        <v>59</v>
      </c>
      <c r="H21" s="53">
        <f t="shared" si="5"/>
        <v>64</v>
      </c>
      <c r="I21" s="51">
        <f t="shared" si="6"/>
        <v>56</v>
      </c>
      <c r="J21" s="47">
        <f t="shared" si="7"/>
        <v>63</v>
      </c>
      <c r="K21" s="53">
        <f t="shared" si="8"/>
        <v>69</v>
      </c>
      <c r="L21" s="51">
        <f t="shared" si="9"/>
        <v>57</v>
      </c>
      <c r="M21" s="47">
        <f t="shared" si="10"/>
        <v>64</v>
      </c>
      <c r="N21" s="53">
        <f t="shared" si="11"/>
        <v>70</v>
      </c>
      <c r="O21" s="51">
        <f t="shared" si="12"/>
        <v>57</v>
      </c>
      <c r="P21" s="47">
        <f t="shared" si="13"/>
        <v>64</v>
      </c>
      <c r="Q21" s="53">
        <f t="shared" si="14"/>
        <v>70</v>
      </c>
      <c r="R21" s="51">
        <f t="shared" si="15"/>
        <v>57</v>
      </c>
      <c r="S21" s="47">
        <f t="shared" si="16"/>
        <v>64</v>
      </c>
      <c r="T21" s="53">
        <f t="shared" si="17"/>
        <v>70</v>
      </c>
      <c r="U21" s="51">
        <f t="shared" si="18"/>
        <v>57</v>
      </c>
      <c r="V21" s="47">
        <f t="shared" si="19"/>
        <v>64</v>
      </c>
      <c r="W21" s="53">
        <f t="shared" si="20"/>
        <v>70</v>
      </c>
      <c r="X21" s="51">
        <f t="shared" si="21"/>
        <v>57</v>
      </c>
      <c r="Y21" s="47">
        <f t="shared" si="22"/>
        <v>64</v>
      </c>
      <c r="Z21" s="53">
        <f t="shared" si="23"/>
        <v>70</v>
      </c>
      <c r="AA21" s="51">
        <f t="shared" si="24"/>
        <v>57</v>
      </c>
      <c r="AB21" s="47">
        <f t="shared" si="25"/>
        <v>64</v>
      </c>
      <c r="AC21" s="53">
        <f t="shared" si="26"/>
        <v>70</v>
      </c>
    </row>
    <row r="22" spans="2:29" ht="13.5">
      <c r="B22" s="37">
        <v>17</v>
      </c>
      <c r="C22" s="51">
        <f t="shared" si="0"/>
        <v>58</v>
      </c>
      <c r="D22" s="47">
        <f t="shared" si="1"/>
        <v>65</v>
      </c>
      <c r="E22" s="53">
        <f t="shared" si="2"/>
        <v>71</v>
      </c>
      <c r="F22" s="51">
        <f t="shared" si="3"/>
        <v>56</v>
      </c>
      <c r="G22" s="47">
        <f t="shared" si="4"/>
        <v>63</v>
      </c>
      <c r="H22" s="53">
        <f t="shared" si="5"/>
        <v>69</v>
      </c>
      <c r="I22" s="51">
        <f t="shared" si="6"/>
        <v>60</v>
      </c>
      <c r="J22" s="47">
        <f t="shared" si="7"/>
        <v>67</v>
      </c>
      <c r="K22" s="53">
        <f t="shared" si="8"/>
        <v>73</v>
      </c>
      <c r="L22" s="51">
        <f t="shared" si="9"/>
        <v>60</v>
      </c>
      <c r="M22" s="47">
        <f t="shared" si="10"/>
        <v>67</v>
      </c>
      <c r="N22" s="53">
        <f t="shared" si="11"/>
        <v>73</v>
      </c>
      <c r="O22" s="51">
        <f t="shared" si="12"/>
        <v>60</v>
      </c>
      <c r="P22" s="47">
        <f t="shared" si="13"/>
        <v>67</v>
      </c>
      <c r="Q22" s="53">
        <f t="shared" si="14"/>
        <v>73</v>
      </c>
      <c r="R22" s="51">
        <f t="shared" si="15"/>
        <v>61</v>
      </c>
      <c r="S22" s="47">
        <f t="shared" si="16"/>
        <v>68</v>
      </c>
      <c r="T22" s="53">
        <f t="shared" si="17"/>
        <v>74</v>
      </c>
      <c r="U22" s="51">
        <f t="shared" si="18"/>
        <v>61</v>
      </c>
      <c r="V22" s="47">
        <f t="shared" si="19"/>
        <v>68</v>
      </c>
      <c r="W22" s="53">
        <f t="shared" si="20"/>
        <v>74</v>
      </c>
      <c r="X22" s="51">
        <f t="shared" si="21"/>
        <v>61</v>
      </c>
      <c r="Y22" s="47">
        <f t="shared" si="22"/>
        <v>68</v>
      </c>
      <c r="Z22" s="53">
        <f t="shared" si="23"/>
        <v>74</v>
      </c>
      <c r="AA22" s="51">
        <f t="shared" si="24"/>
        <v>61</v>
      </c>
      <c r="AB22" s="47">
        <f t="shared" si="25"/>
        <v>68</v>
      </c>
      <c r="AC22" s="53">
        <f t="shared" si="26"/>
        <v>74</v>
      </c>
    </row>
    <row r="23" spans="2:29" ht="13.5">
      <c r="B23" s="37">
        <v>18</v>
      </c>
      <c r="C23" s="51">
        <f t="shared" si="0"/>
        <v>62</v>
      </c>
      <c r="D23" s="47">
        <f t="shared" si="1"/>
        <v>69</v>
      </c>
      <c r="E23" s="53">
        <f t="shared" si="2"/>
        <v>75</v>
      </c>
      <c r="F23" s="51">
        <f t="shared" si="3"/>
        <v>59</v>
      </c>
      <c r="G23" s="47">
        <f t="shared" si="4"/>
        <v>66</v>
      </c>
      <c r="H23" s="53">
        <f t="shared" si="5"/>
        <v>72</v>
      </c>
      <c r="I23" s="51">
        <f t="shared" si="6"/>
        <v>63</v>
      </c>
      <c r="J23" s="47">
        <f t="shared" si="7"/>
        <v>71</v>
      </c>
      <c r="K23" s="53">
        <f t="shared" si="8"/>
        <v>78</v>
      </c>
      <c r="L23" s="51">
        <f t="shared" si="9"/>
        <v>63</v>
      </c>
      <c r="M23" s="47">
        <f t="shared" si="10"/>
        <v>71</v>
      </c>
      <c r="N23" s="53">
        <f t="shared" si="11"/>
        <v>78</v>
      </c>
      <c r="O23" s="51">
        <f t="shared" si="12"/>
        <v>63</v>
      </c>
      <c r="P23" s="47">
        <f t="shared" si="13"/>
        <v>71</v>
      </c>
      <c r="Q23" s="53">
        <f t="shared" si="14"/>
        <v>78</v>
      </c>
      <c r="R23" s="51">
        <f t="shared" si="15"/>
        <v>63</v>
      </c>
      <c r="S23" s="47">
        <f t="shared" si="16"/>
        <v>71</v>
      </c>
      <c r="T23" s="53">
        <f t="shared" si="17"/>
        <v>78</v>
      </c>
      <c r="U23" s="51">
        <f t="shared" si="18"/>
        <v>63</v>
      </c>
      <c r="V23" s="47">
        <f t="shared" si="19"/>
        <v>71</v>
      </c>
      <c r="W23" s="53">
        <f t="shared" si="20"/>
        <v>78</v>
      </c>
      <c r="X23" s="51">
        <f t="shared" si="21"/>
        <v>64</v>
      </c>
      <c r="Y23" s="47">
        <f t="shared" si="22"/>
        <v>72</v>
      </c>
      <c r="Z23" s="53">
        <f t="shared" si="23"/>
        <v>79</v>
      </c>
      <c r="AA23" s="51">
        <f t="shared" si="24"/>
        <v>64</v>
      </c>
      <c r="AB23" s="47">
        <f t="shared" si="25"/>
        <v>72</v>
      </c>
      <c r="AC23" s="53">
        <f t="shared" si="26"/>
        <v>79</v>
      </c>
    </row>
    <row r="24" spans="2:29" ht="13.5">
      <c r="B24" s="37">
        <v>19</v>
      </c>
      <c r="C24" s="51">
        <f t="shared" si="0"/>
        <v>64</v>
      </c>
      <c r="D24" s="47">
        <f t="shared" si="1"/>
        <v>72</v>
      </c>
      <c r="E24" s="53">
        <f t="shared" si="2"/>
        <v>79</v>
      </c>
      <c r="F24" s="51">
        <f t="shared" si="3"/>
        <v>63</v>
      </c>
      <c r="G24" s="47">
        <f t="shared" si="4"/>
        <v>70</v>
      </c>
      <c r="H24" s="53">
        <f t="shared" si="5"/>
        <v>77</v>
      </c>
      <c r="I24" s="51">
        <f t="shared" si="6"/>
        <v>66</v>
      </c>
      <c r="J24" s="47">
        <f t="shared" si="7"/>
        <v>74</v>
      </c>
      <c r="K24" s="53">
        <f t="shared" si="8"/>
        <v>81</v>
      </c>
      <c r="L24" s="51">
        <f t="shared" si="9"/>
        <v>67</v>
      </c>
      <c r="M24" s="47">
        <f t="shared" si="10"/>
        <v>75</v>
      </c>
      <c r="N24" s="53">
        <f t="shared" si="11"/>
        <v>82</v>
      </c>
      <c r="O24" s="51">
        <f t="shared" si="12"/>
        <v>67</v>
      </c>
      <c r="P24" s="47">
        <f t="shared" si="13"/>
        <v>75</v>
      </c>
      <c r="Q24" s="53">
        <f t="shared" si="14"/>
        <v>82</v>
      </c>
      <c r="R24" s="51">
        <f t="shared" si="15"/>
        <v>67</v>
      </c>
      <c r="S24" s="47">
        <f t="shared" si="16"/>
        <v>75</v>
      </c>
      <c r="T24" s="53">
        <f t="shared" si="17"/>
        <v>82</v>
      </c>
      <c r="U24" s="51">
        <f t="shared" si="18"/>
        <v>67</v>
      </c>
      <c r="V24" s="47">
        <f t="shared" si="19"/>
        <v>75</v>
      </c>
      <c r="W24" s="53">
        <f t="shared" si="20"/>
        <v>82</v>
      </c>
      <c r="X24" s="51">
        <f t="shared" si="21"/>
        <v>67</v>
      </c>
      <c r="Y24" s="47">
        <f t="shared" si="22"/>
        <v>75</v>
      </c>
      <c r="Z24" s="53">
        <f t="shared" si="23"/>
        <v>82</v>
      </c>
      <c r="AA24" s="51">
        <f t="shared" si="24"/>
        <v>68</v>
      </c>
      <c r="AB24" s="47">
        <f t="shared" si="25"/>
        <v>76</v>
      </c>
      <c r="AC24" s="53">
        <f t="shared" si="26"/>
        <v>83</v>
      </c>
    </row>
    <row r="25" spans="2:29" ht="13.5">
      <c r="B25" s="37">
        <v>20</v>
      </c>
      <c r="C25" s="51">
        <f t="shared" si="0"/>
        <v>68</v>
      </c>
      <c r="D25" s="47">
        <f t="shared" si="1"/>
        <v>76</v>
      </c>
      <c r="E25" s="53">
        <f t="shared" si="2"/>
        <v>83</v>
      </c>
      <c r="F25" s="51">
        <f t="shared" si="3"/>
        <v>65</v>
      </c>
      <c r="G25" s="47">
        <f t="shared" si="4"/>
        <v>73</v>
      </c>
      <c r="H25" s="53">
        <f t="shared" si="5"/>
        <v>80</v>
      </c>
      <c r="I25" s="51">
        <f t="shared" si="6"/>
        <v>70</v>
      </c>
      <c r="J25" s="47">
        <f t="shared" si="7"/>
        <v>78</v>
      </c>
      <c r="K25" s="53">
        <f t="shared" si="8"/>
        <v>85</v>
      </c>
      <c r="L25" s="51">
        <f t="shared" si="9"/>
        <v>70</v>
      </c>
      <c r="M25" s="47">
        <f t="shared" si="10"/>
        <v>78</v>
      </c>
      <c r="N25" s="53">
        <f t="shared" si="11"/>
        <v>85</v>
      </c>
      <c r="O25" s="51">
        <f t="shared" si="12"/>
        <v>71</v>
      </c>
      <c r="P25" s="47">
        <f t="shared" si="13"/>
        <v>79</v>
      </c>
      <c r="Q25" s="53">
        <f t="shared" si="14"/>
        <v>86</v>
      </c>
      <c r="R25" s="51">
        <f t="shared" si="15"/>
        <v>71</v>
      </c>
      <c r="S25" s="47">
        <f t="shared" si="16"/>
        <v>79</v>
      </c>
      <c r="T25" s="53">
        <f t="shared" si="17"/>
        <v>86</v>
      </c>
      <c r="U25" s="51">
        <f t="shared" si="18"/>
        <v>71</v>
      </c>
      <c r="V25" s="47">
        <f t="shared" si="19"/>
        <v>79</v>
      </c>
      <c r="W25" s="53">
        <f t="shared" si="20"/>
        <v>86</v>
      </c>
      <c r="X25" s="51">
        <f t="shared" si="21"/>
        <v>71</v>
      </c>
      <c r="Y25" s="47">
        <f t="shared" si="22"/>
        <v>79</v>
      </c>
      <c r="Z25" s="53">
        <f t="shared" si="23"/>
        <v>86</v>
      </c>
      <c r="AA25" s="51">
        <f t="shared" si="24"/>
        <v>71</v>
      </c>
      <c r="AB25" s="47">
        <f t="shared" si="25"/>
        <v>79</v>
      </c>
      <c r="AC25" s="53">
        <f t="shared" si="26"/>
        <v>86</v>
      </c>
    </row>
    <row r="26" spans="2:29" ht="13.5">
      <c r="B26" s="37">
        <v>21</v>
      </c>
      <c r="C26" s="51">
        <f t="shared" si="0"/>
        <v>71</v>
      </c>
      <c r="D26" s="47">
        <f t="shared" si="1"/>
        <v>79</v>
      </c>
      <c r="E26" s="53">
        <f t="shared" si="2"/>
        <v>86</v>
      </c>
      <c r="F26" s="51">
        <f t="shared" si="3"/>
        <v>69</v>
      </c>
      <c r="G26" s="47">
        <f t="shared" si="4"/>
        <v>77</v>
      </c>
      <c r="H26" s="53">
        <f t="shared" si="5"/>
        <v>84</v>
      </c>
      <c r="I26" s="51">
        <f t="shared" si="6"/>
        <v>73</v>
      </c>
      <c r="J26" s="47">
        <f t="shared" si="7"/>
        <v>82</v>
      </c>
      <c r="K26" s="53">
        <f t="shared" si="8"/>
        <v>90</v>
      </c>
      <c r="L26" s="51">
        <f t="shared" si="9"/>
        <v>73</v>
      </c>
      <c r="M26" s="47">
        <f t="shared" si="10"/>
        <v>82</v>
      </c>
      <c r="N26" s="53">
        <f t="shared" si="11"/>
        <v>90</v>
      </c>
      <c r="O26" s="51">
        <f t="shared" si="12"/>
        <v>73</v>
      </c>
      <c r="P26" s="47">
        <f t="shared" si="13"/>
        <v>82</v>
      </c>
      <c r="Q26" s="53">
        <f t="shared" si="14"/>
        <v>90</v>
      </c>
      <c r="R26" s="51">
        <f t="shared" si="15"/>
        <v>73</v>
      </c>
      <c r="S26" s="47">
        <f t="shared" si="16"/>
        <v>82</v>
      </c>
      <c r="T26" s="53">
        <f t="shared" si="17"/>
        <v>90</v>
      </c>
      <c r="U26" s="51">
        <f t="shared" si="18"/>
        <v>74</v>
      </c>
      <c r="V26" s="47">
        <f t="shared" si="19"/>
        <v>83</v>
      </c>
      <c r="W26" s="53">
        <f t="shared" si="20"/>
        <v>91</v>
      </c>
      <c r="X26" s="51">
        <f t="shared" si="21"/>
        <v>74</v>
      </c>
      <c r="Y26" s="47">
        <f t="shared" si="22"/>
        <v>83</v>
      </c>
      <c r="Z26" s="53">
        <f t="shared" si="23"/>
        <v>91</v>
      </c>
      <c r="AA26" s="51">
        <f t="shared" si="24"/>
        <v>74</v>
      </c>
      <c r="AB26" s="47">
        <f t="shared" si="25"/>
        <v>83</v>
      </c>
      <c r="AC26" s="53">
        <f t="shared" si="26"/>
        <v>91</v>
      </c>
    </row>
    <row r="27" spans="2:29" ht="13.5">
      <c r="B27" s="37">
        <v>22</v>
      </c>
      <c r="C27" s="51">
        <f t="shared" si="0"/>
        <v>74</v>
      </c>
      <c r="D27" s="47">
        <f t="shared" si="1"/>
        <v>83</v>
      </c>
      <c r="E27" s="53">
        <f t="shared" si="2"/>
        <v>91</v>
      </c>
      <c r="F27" s="51">
        <f t="shared" si="3"/>
        <v>72</v>
      </c>
      <c r="G27" s="47">
        <f t="shared" si="4"/>
        <v>80</v>
      </c>
      <c r="H27" s="53">
        <f t="shared" si="5"/>
        <v>88</v>
      </c>
      <c r="I27" s="51">
        <f t="shared" si="6"/>
        <v>76</v>
      </c>
      <c r="J27" s="47">
        <f t="shared" si="7"/>
        <v>85</v>
      </c>
      <c r="K27" s="53">
        <f t="shared" si="8"/>
        <v>93</v>
      </c>
      <c r="L27" s="51">
        <f t="shared" si="9"/>
        <v>77</v>
      </c>
      <c r="M27" s="47">
        <f t="shared" si="10"/>
        <v>86</v>
      </c>
      <c r="N27" s="53">
        <f t="shared" si="11"/>
        <v>94</v>
      </c>
      <c r="O27" s="51">
        <f t="shared" si="12"/>
        <v>77</v>
      </c>
      <c r="P27" s="47">
        <f t="shared" si="13"/>
        <v>86</v>
      </c>
      <c r="Q27" s="53">
        <f t="shared" si="14"/>
        <v>94</v>
      </c>
      <c r="R27" s="51">
        <f t="shared" si="15"/>
        <v>77</v>
      </c>
      <c r="S27" s="47">
        <f t="shared" si="16"/>
        <v>86</v>
      </c>
      <c r="T27" s="53">
        <f t="shared" si="17"/>
        <v>94</v>
      </c>
      <c r="U27" s="51">
        <f t="shared" si="18"/>
        <v>77</v>
      </c>
      <c r="V27" s="47">
        <f t="shared" si="19"/>
        <v>86</v>
      </c>
      <c r="W27" s="53">
        <f t="shared" si="20"/>
        <v>94</v>
      </c>
      <c r="X27" s="51">
        <f t="shared" si="21"/>
        <v>78</v>
      </c>
      <c r="Y27" s="47">
        <f t="shared" si="22"/>
        <v>87</v>
      </c>
      <c r="Z27" s="53">
        <f t="shared" si="23"/>
        <v>95</v>
      </c>
      <c r="AA27" s="51">
        <f t="shared" si="24"/>
        <v>78</v>
      </c>
      <c r="AB27" s="47">
        <f t="shared" si="25"/>
        <v>87</v>
      </c>
      <c r="AC27" s="53">
        <f t="shared" si="26"/>
        <v>95</v>
      </c>
    </row>
    <row r="28" spans="2:29" ht="13.5">
      <c r="B28" s="37">
        <v>23</v>
      </c>
      <c r="C28" s="51">
        <f t="shared" si="0"/>
        <v>78</v>
      </c>
      <c r="D28" s="47">
        <f t="shared" si="1"/>
        <v>87</v>
      </c>
      <c r="E28" s="53">
        <f t="shared" si="2"/>
        <v>95</v>
      </c>
      <c r="F28" s="51">
        <f t="shared" si="3"/>
        <v>74</v>
      </c>
      <c r="G28" s="47">
        <f t="shared" si="4"/>
        <v>83</v>
      </c>
      <c r="H28" s="53">
        <f t="shared" si="5"/>
        <v>91</v>
      </c>
      <c r="I28" s="51">
        <f t="shared" si="6"/>
        <v>80</v>
      </c>
      <c r="J28" s="47">
        <f t="shared" si="7"/>
        <v>89</v>
      </c>
      <c r="K28" s="53">
        <f t="shared" si="8"/>
        <v>97</v>
      </c>
      <c r="L28" s="51">
        <f t="shared" si="9"/>
        <v>80</v>
      </c>
      <c r="M28" s="47">
        <f t="shared" si="10"/>
        <v>89</v>
      </c>
      <c r="N28" s="53">
        <f t="shared" si="11"/>
        <v>97</v>
      </c>
      <c r="O28" s="51">
        <f t="shared" si="12"/>
        <v>81</v>
      </c>
      <c r="P28" s="47">
        <f t="shared" si="13"/>
        <v>90</v>
      </c>
      <c r="Q28" s="53">
        <f t="shared" si="14"/>
        <v>99</v>
      </c>
      <c r="R28" s="51">
        <f t="shared" si="15"/>
        <v>81</v>
      </c>
      <c r="S28" s="47">
        <f t="shared" si="16"/>
        <v>90</v>
      </c>
      <c r="T28" s="53">
        <f t="shared" si="17"/>
        <v>99</v>
      </c>
      <c r="U28" s="51">
        <f t="shared" si="18"/>
        <v>81</v>
      </c>
      <c r="V28" s="47">
        <f t="shared" si="19"/>
        <v>90</v>
      </c>
      <c r="W28" s="53">
        <f t="shared" si="20"/>
        <v>99</v>
      </c>
      <c r="X28" s="51">
        <f t="shared" si="21"/>
        <v>81</v>
      </c>
      <c r="Y28" s="47">
        <f t="shared" si="22"/>
        <v>90</v>
      </c>
      <c r="Z28" s="53">
        <f t="shared" si="23"/>
        <v>99</v>
      </c>
      <c r="AA28" s="51">
        <f t="shared" si="24"/>
        <v>81</v>
      </c>
      <c r="AB28" s="47">
        <f t="shared" si="25"/>
        <v>91</v>
      </c>
      <c r="AC28" s="53">
        <f t="shared" si="26"/>
        <v>100</v>
      </c>
    </row>
    <row r="29" spans="2:29" ht="13.5">
      <c r="B29" s="37">
        <v>24</v>
      </c>
      <c r="C29" s="51">
        <f t="shared" si="0"/>
        <v>81</v>
      </c>
      <c r="D29" s="47">
        <f t="shared" si="1"/>
        <v>90</v>
      </c>
      <c r="E29" s="53">
        <f t="shared" si="2"/>
        <v>99</v>
      </c>
      <c r="F29" s="51">
        <f t="shared" si="3"/>
        <v>78</v>
      </c>
      <c r="G29" s="47">
        <f t="shared" si="4"/>
        <v>87</v>
      </c>
      <c r="H29" s="53">
        <f t="shared" si="5"/>
        <v>95</v>
      </c>
      <c r="I29" s="51">
        <f t="shared" si="6"/>
        <v>83</v>
      </c>
      <c r="J29" s="47">
        <f t="shared" si="7"/>
        <v>93</v>
      </c>
      <c r="K29" s="53">
        <f t="shared" si="8"/>
        <v>102</v>
      </c>
      <c r="L29" s="51">
        <f t="shared" si="9"/>
        <v>83</v>
      </c>
      <c r="M29" s="47">
        <f t="shared" si="10"/>
        <v>93</v>
      </c>
      <c r="N29" s="53">
        <f t="shared" si="11"/>
        <v>102</v>
      </c>
      <c r="O29" s="51">
        <f t="shared" si="12"/>
        <v>83</v>
      </c>
      <c r="P29" s="47">
        <f t="shared" si="13"/>
        <v>93</v>
      </c>
      <c r="Q29" s="53">
        <f t="shared" si="14"/>
        <v>102</v>
      </c>
      <c r="R29" s="51">
        <f t="shared" si="15"/>
        <v>84</v>
      </c>
      <c r="S29" s="47">
        <f t="shared" si="16"/>
        <v>94</v>
      </c>
      <c r="T29" s="53">
        <f t="shared" si="17"/>
        <v>103</v>
      </c>
      <c r="U29" s="51">
        <f t="shared" si="18"/>
        <v>84</v>
      </c>
      <c r="V29" s="47">
        <f t="shared" si="19"/>
        <v>94</v>
      </c>
      <c r="W29" s="53">
        <f t="shared" si="20"/>
        <v>103</v>
      </c>
      <c r="X29" s="51">
        <f t="shared" si="21"/>
        <v>84</v>
      </c>
      <c r="Y29" s="47">
        <f t="shared" si="22"/>
        <v>94</v>
      </c>
      <c r="Z29" s="53">
        <f t="shared" si="23"/>
        <v>103</v>
      </c>
      <c r="AA29" s="51">
        <f t="shared" si="24"/>
        <v>84</v>
      </c>
      <c r="AB29" s="47">
        <f t="shared" si="25"/>
        <v>94</v>
      </c>
      <c r="AC29" s="53">
        <f t="shared" si="26"/>
        <v>103</v>
      </c>
    </row>
    <row r="30" spans="2:29" ht="13.5">
      <c r="B30" s="37">
        <v>25</v>
      </c>
      <c r="C30" s="51">
        <f t="shared" si="0"/>
        <v>84</v>
      </c>
      <c r="D30" s="47">
        <f t="shared" si="1"/>
        <v>94</v>
      </c>
      <c r="E30" s="53">
        <f t="shared" si="2"/>
        <v>103</v>
      </c>
      <c r="F30" s="51">
        <f t="shared" si="3"/>
        <v>81</v>
      </c>
      <c r="G30" s="47">
        <f t="shared" si="4"/>
        <v>90</v>
      </c>
      <c r="H30" s="53">
        <f t="shared" si="5"/>
        <v>99</v>
      </c>
      <c r="I30" s="51">
        <f t="shared" si="6"/>
        <v>87</v>
      </c>
      <c r="J30" s="47">
        <f t="shared" si="7"/>
        <v>97</v>
      </c>
      <c r="K30" s="53">
        <f t="shared" si="8"/>
        <v>106</v>
      </c>
      <c r="L30" s="51">
        <f t="shared" si="9"/>
        <v>87</v>
      </c>
      <c r="M30" s="47">
        <f t="shared" si="10"/>
        <v>97</v>
      </c>
      <c r="N30" s="53">
        <f t="shared" si="11"/>
        <v>106</v>
      </c>
      <c r="O30" s="51">
        <f t="shared" si="12"/>
        <v>87</v>
      </c>
      <c r="P30" s="47">
        <f t="shared" si="13"/>
        <v>97</v>
      </c>
      <c r="Q30" s="53">
        <f t="shared" si="14"/>
        <v>106</v>
      </c>
      <c r="R30" s="51">
        <f t="shared" si="15"/>
        <v>87</v>
      </c>
      <c r="S30" s="47">
        <f t="shared" si="16"/>
        <v>97</v>
      </c>
      <c r="T30" s="53">
        <f t="shared" si="17"/>
        <v>106</v>
      </c>
      <c r="U30" s="51">
        <f t="shared" si="18"/>
        <v>88</v>
      </c>
      <c r="V30" s="47">
        <f t="shared" si="19"/>
        <v>98</v>
      </c>
      <c r="W30" s="53">
        <f t="shared" si="20"/>
        <v>107</v>
      </c>
      <c r="X30" s="51">
        <f t="shared" si="21"/>
        <v>88</v>
      </c>
      <c r="Y30" s="47">
        <f t="shared" si="22"/>
        <v>98</v>
      </c>
      <c r="Z30" s="53">
        <f t="shared" si="23"/>
        <v>107</v>
      </c>
      <c r="AA30" s="51">
        <f t="shared" si="24"/>
        <v>88</v>
      </c>
      <c r="AB30" s="47">
        <f t="shared" si="25"/>
        <v>98</v>
      </c>
      <c r="AC30" s="53">
        <f t="shared" si="26"/>
        <v>107</v>
      </c>
    </row>
    <row r="31" spans="2:29" ht="13.5">
      <c r="B31" s="37">
        <v>26</v>
      </c>
      <c r="C31" s="51">
        <f t="shared" si="0"/>
        <v>87</v>
      </c>
      <c r="D31" s="47">
        <f t="shared" si="1"/>
        <v>97</v>
      </c>
      <c r="E31" s="53">
        <f t="shared" si="2"/>
        <v>106</v>
      </c>
      <c r="F31" s="51">
        <f t="shared" si="3"/>
        <v>84</v>
      </c>
      <c r="G31" s="47">
        <f t="shared" si="4"/>
        <v>94</v>
      </c>
      <c r="H31" s="53">
        <f t="shared" si="5"/>
        <v>103</v>
      </c>
      <c r="I31" s="51">
        <f t="shared" si="6"/>
        <v>90</v>
      </c>
      <c r="J31" s="47">
        <f t="shared" si="7"/>
        <v>100</v>
      </c>
      <c r="K31" s="53">
        <f t="shared" si="8"/>
        <v>110</v>
      </c>
      <c r="L31" s="51">
        <f t="shared" si="9"/>
        <v>90</v>
      </c>
      <c r="M31" s="47">
        <f t="shared" si="10"/>
        <v>100</v>
      </c>
      <c r="N31" s="53">
        <f t="shared" si="11"/>
        <v>110</v>
      </c>
      <c r="O31" s="51">
        <f t="shared" si="12"/>
        <v>90</v>
      </c>
      <c r="P31" s="47">
        <f t="shared" si="13"/>
        <v>101</v>
      </c>
      <c r="Q31" s="53">
        <f t="shared" si="14"/>
        <v>111</v>
      </c>
      <c r="R31" s="51">
        <f t="shared" si="15"/>
        <v>90</v>
      </c>
      <c r="S31" s="47">
        <f t="shared" si="16"/>
        <v>101</v>
      </c>
      <c r="T31" s="53">
        <f t="shared" si="17"/>
        <v>111</v>
      </c>
      <c r="U31" s="51">
        <f t="shared" si="18"/>
        <v>90</v>
      </c>
      <c r="V31" s="47">
        <f t="shared" si="19"/>
        <v>101</v>
      </c>
      <c r="W31" s="53">
        <f t="shared" si="20"/>
        <v>111</v>
      </c>
      <c r="X31" s="51">
        <f t="shared" si="21"/>
        <v>90</v>
      </c>
      <c r="Y31" s="47">
        <f t="shared" si="22"/>
        <v>101</v>
      </c>
      <c r="Z31" s="53">
        <f t="shared" si="23"/>
        <v>111</v>
      </c>
      <c r="AA31" s="51">
        <f t="shared" si="24"/>
        <v>91</v>
      </c>
      <c r="AB31" s="47">
        <f t="shared" si="25"/>
        <v>102</v>
      </c>
      <c r="AC31" s="53">
        <f t="shared" si="26"/>
        <v>112</v>
      </c>
    </row>
    <row r="32" spans="2:29" ht="13.5">
      <c r="B32" s="37">
        <v>27</v>
      </c>
      <c r="C32" s="51">
        <f t="shared" si="0"/>
        <v>90</v>
      </c>
      <c r="D32" s="47">
        <f t="shared" si="1"/>
        <v>101</v>
      </c>
      <c r="E32" s="53">
        <f t="shared" si="2"/>
        <v>111</v>
      </c>
      <c r="F32" s="51">
        <f t="shared" si="3"/>
        <v>87</v>
      </c>
      <c r="G32" s="47">
        <f t="shared" si="4"/>
        <v>97</v>
      </c>
      <c r="H32" s="53">
        <f t="shared" si="5"/>
        <v>106</v>
      </c>
      <c r="I32" s="51">
        <f t="shared" si="6"/>
        <v>93</v>
      </c>
      <c r="J32" s="47">
        <f t="shared" si="7"/>
        <v>104</v>
      </c>
      <c r="K32" s="53">
        <f t="shared" si="8"/>
        <v>114</v>
      </c>
      <c r="L32" s="51">
        <f t="shared" si="9"/>
        <v>93</v>
      </c>
      <c r="M32" s="47">
        <f t="shared" si="10"/>
        <v>104</v>
      </c>
      <c r="N32" s="53">
        <f t="shared" si="11"/>
        <v>114</v>
      </c>
      <c r="O32" s="51">
        <f t="shared" si="12"/>
        <v>93</v>
      </c>
      <c r="P32" s="47">
        <f t="shared" si="13"/>
        <v>104</v>
      </c>
      <c r="Q32" s="53">
        <f t="shared" si="14"/>
        <v>114</v>
      </c>
      <c r="R32" s="51">
        <f t="shared" si="15"/>
        <v>94</v>
      </c>
      <c r="S32" s="47">
        <f t="shared" si="16"/>
        <v>105</v>
      </c>
      <c r="T32" s="53">
        <f t="shared" si="17"/>
        <v>115</v>
      </c>
      <c r="U32" s="51">
        <f t="shared" si="18"/>
        <v>94</v>
      </c>
      <c r="V32" s="47">
        <f t="shared" si="19"/>
        <v>105</v>
      </c>
      <c r="W32" s="53">
        <f t="shared" si="20"/>
        <v>115</v>
      </c>
      <c r="X32" s="51">
        <f t="shared" si="21"/>
        <v>94</v>
      </c>
      <c r="Y32" s="47">
        <f t="shared" si="22"/>
        <v>105</v>
      </c>
      <c r="Z32" s="53">
        <f t="shared" si="23"/>
        <v>115</v>
      </c>
      <c r="AA32" s="51">
        <f t="shared" si="24"/>
        <v>94</v>
      </c>
      <c r="AB32" s="47">
        <f t="shared" si="25"/>
        <v>105</v>
      </c>
      <c r="AC32" s="53">
        <f t="shared" si="26"/>
        <v>115</v>
      </c>
    </row>
    <row r="33" spans="2:29" ht="13.5">
      <c r="B33" s="37">
        <v>28</v>
      </c>
      <c r="C33" s="51">
        <f t="shared" si="0"/>
        <v>93</v>
      </c>
      <c r="D33" s="47">
        <f t="shared" si="1"/>
        <v>104</v>
      </c>
      <c r="E33" s="53">
        <f t="shared" si="2"/>
        <v>114</v>
      </c>
      <c r="F33" s="51">
        <f t="shared" si="3"/>
        <v>90</v>
      </c>
      <c r="G33" s="47">
        <f t="shared" si="4"/>
        <v>101</v>
      </c>
      <c r="H33" s="53">
        <f t="shared" si="5"/>
        <v>111</v>
      </c>
      <c r="I33" s="51">
        <f t="shared" si="6"/>
        <v>97</v>
      </c>
      <c r="J33" s="47">
        <f t="shared" si="7"/>
        <v>108</v>
      </c>
      <c r="K33" s="53">
        <f t="shared" si="8"/>
        <v>118</v>
      </c>
      <c r="L33" s="51">
        <f t="shared" si="9"/>
        <v>97</v>
      </c>
      <c r="M33" s="47">
        <f t="shared" si="10"/>
        <v>108</v>
      </c>
      <c r="N33" s="53">
        <f t="shared" si="11"/>
        <v>118</v>
      </c>
      <c r="O33" s="51">
        <f t="shared" si="12"/>
        <v>97</v>
      </c>
      <c r="P33" s="47">
        <f t="shared" si="13"/>
        <v>108</v>
      </c>
      <c r="Q33" s="53">
        <f t="shared" si="14"/>
        <v>118</v>
      </c>
      <c r="R33" s="51">
        <f t="shared" si="15"/>
        <v>97</v>
      </c>
      <c r="S33" s="47">
        <f t="shared" si="16"/>
        <v>108</v>
      </c>
      <c r="T33" s="53">
        <f t="shared" si="17"/>
        <v>118</v>
      </c>
      <c r="U33" s="51">
        <f t="shared" si="18"/>
        <v>98</v>
      </c>
      <c r="V33" s="47">
        <f t="shared" si="19"/>
        <v>109</v>
      </c>
      <c r="W33" s="53">
        <f t="shared" si="20"/>
        <v>119</v>
      </c>
      <c r="X33" s="51">
        <f t="shared" si="21"/>
        <v>98</v>
      </c>
      <c r="Y33" s="47">
        <f t="shared" si="22"/>
        <v>109</v>
      </c>
      <c r="Z33" s="53">
        <f t="shared" si="23"/>
        <v>119</v>
      </c>
      <c r="AA33" s="51">
        <f t="shared" si="24"/>
        <v>98</v>
      </c>
      <c r="AB33" s="47">
        <f t="shared" si="25"/>
        <v>109</v>
      </c>
      <c r="AC33" s="53">
        <f t="shared" si="26"/>
        <v>119</v>
      </c>
    </row>
    <row r="34" spans="2:29" ht="13.5">
      <c r="B34" s="37">
        <v>29</v>
      </c>
      <c r="C34" s="51">
        <f t="shared" si="0"/>
        <v>97</v>
      </c>
      <c r="D34" s="47">
        <f t="shared" si="1"/>
        <v>108</v>
      </c>
      <c r="E34" s="53">
        <f t="shared" si="2"/>
        <v>118</v>
      </c>
      <c r="F34" s="51">
        <f t="shared" si="3"/>
        <v>93</v>
      </c>
      <c r="G34" s="47">
        <f t="shared" si="4"/>
        <v>104</v>
      </c>
      <c r="H34" s="53">
        <f t="shared" si="5"/>
        <v>114</v>
      </c>
      <c r="I34" s="51">
        <f t="shared" si="6"/>
        <v>99</v>
      </c>
      <c r="J34" s="47">
        <f t="shared" si="7"/>
        <v>111</v>
      </c>
      <c r="K34" s="53">
        <f t="shared" si="8"/>
        <v>122</v>
      </c>
      <c r="L34" s="51">
        <f t="shared" si="9"/>
        <v>100</v>
      </c>
      <c r="M34" s="47">
        <f t="shared" si="10"/>
        <v>112</v>
      </c>
      <c r="N34" s="53">
        <f t="shared" si="11"/>
        <v>123</v>
      </c>
      <c r="O34" s="51">
        <f t="shared" si="12"/>
        <v>100</v>
      </c>
      <c r="P34" s="47">
        <f t="shared" si="13"/>
        <v>112</v>
      </c>
      <c r="Q34" s="53">
        <f t="shared" si="14"/>
        <v>123</v>
      </c>
      <c r="R34" s="51">
        <f t="shared" si="15"/>
        <v>100</v>
      </c>
      <c r="S34" s="47">
        <f t="shared" si="16"/>
        <v>112</v>
      </c>
      <c r="T34" s="53">
        <f t="shared" si="17"/>
        <v>123</v>
      </c>
      <c r="U34" s="51">
        <f t="shared" si="18"/>
        <v>100</v>
      </c>
      <c r="V34" s="47">
        <f t="shared" si="19"/>
        <v>112</v>
      </c>
      <c r="W34" s="53">
        <f t="shared" si="20"/>
        <v>123</v>
      </c>
      <c r="X34" s="51">
        <f t="shared" si="21"/>
        <v>101</v>
      </c>
      <c r="Y34" s="47">
        <f t="shared" si="22"/>
        <v>113</v>
      </c>
      <c r="Z34" s="53">
        <f t="shared" si="23"/>
        <v>124</v>
      </c>
      <c r="AA34" s="51">
        <f t="shared" si="24"/>
        <v>101</v>
      </c>
      <c r="AB34" s="47">
        <f t="shared" si="25"/>
        <v>113</v>
      </c>
      <c r="AC34" s="53">
        <f t="shared" si="26"/>
        <v>124</v>
      </c>
    </row>
    <row r="35" spans="2:29" ht="13.5">
      <c r="B35" s="37">
        <v>30</v>
      </c>
      <c r="C35" s="51">
        <f t="shared" si="0"/>
        <v>100</v>
      </c>
      <c r="D35" s="47">
        <f t="shared" si="1"/>
        <v>112</v>
      </c>
      <c r="E35" s="53">
        <f t="shared" si="2"/>
        <v>123</v>
      </c>
      <c r="F35" s="51">
        <f t="shared" si="3"/>
        <v>96</v>
      </c>
      <c r="G35" s="47">
        <f t="shared" si="4"/>
        <v>107</v>
      </c>
      <c r="H35" s="53">
        <f t="shared" si="5"/>
        <v>117</v>
      </c>
      <c r="I35" s="51">
        <f t="shared" si="6"/>
        <v>103</v>
      </c>
      <c r="J35" s="47">
        <f t="shared" si="7"/>
        <v>115</v>
      </c>
      <c r="K35" s="53">
        <f t="shared" si="8"/>
        <v>126</v>
      </c>
      <c r="L35" s="51">
        <f t="shared" si="9"/>
        <v>103</v>
      </c>
      <c r="M35" s="47">
        <f t="shared" si="10"/>
        <v>115</v>
      </c>
      <c r="N35" s="53">
        <f t="shared" si="11"/>
        <v>126</v>
      </c>
      <c r="O35" s="51">
        <f t="shared" si="12"/>
        <v>104</v>
      </c>
      <c r="P35" s="47">
        <f t="shared" si="13"/>
        <v>116</v>
      </c>
      <c r="Q35" s="53">
        <f t="shared" si="14"/>
        <v>127</v>
      </c>
      <c r="R35" s="51">
        <f t="shared" si="15"/>
        <v>104</v>
      </c>
      <c r="S35" s="47">
        <f t="shared" si="16"/>
        <v>116</v>
      </c>
      <c r="T35" s="53">
        <f t="shared" si="17"/>
        <v>127</v>
      </c>
      <c r="U35" s="51">
        <f t="shared" si="18"/>
        <v>104</v>
      </c>
      <c r="V35" s="47">
        <f t="shared" si="19"/>
        <v>116</v>
      </c>
      <c r="W35" s="53">
        <f t="shared" si="20"/>
        <v>127</v>
      </c>
      <c r="X35" s="51">
        <f t="shared" si="21"/>
        <v>104</v>
      </c>
      <c r="Y35" s="47">
        <f t="shared" si="22"/>
        <v>116</v>
      </c>
      <c r="Z35" s="53">
        <f t="shared" si="23"/>
        <v>127</v>
      </c>
      <c r="AA35" s="51">
        <f t="shared" si="24"/>
        <v>105</v>
      </c>
      <c r="AB35" s="47">
        <f t="shared" si="25"/>
        <v>117</v>
      </c>
      <c r="AC35" s="53">
        <f t="shared" si="26"/>
        <v>128</v>
      </c>
    </row>
    <row r="36" spans="2:29" ht="13.5">
      <c r="B36" s="37">
        <v>31</v>
      </c>
      <c r="C36" s="51">
        <f t="shared" si="0"/>
        <v>103</v>
      </c>
      <c r="D36" s="47">
        <f t="shared" si="1"/>
        <v>115</v>
      </c>
      <c r="E36" s="53">
        <f t="shared" si="2"/>
        <v>126</v>
      </c>
      <c r="F36" s="51">
        <f t="shared" si="3"/>
        <v>99</v>
      </c>
      <c r="G36" s="47">
        <f t="shared" si="4"/>
        <v>111</v>
      </c>
      <c r="H36" s="53">
        <f t="shared" si="5"/>
        <v>122</v>
      </c>
      <c r="I36" s="51">
        <f t="shared" si="6"/>
        <v>107</v>
      </c>
      <c r="J36" s="47">
        <f t="shared" si="7"/>
        <v>119</v>
      </c>
      <c r="K36" s="53">
        <f t="shared" si="8"/>
        <v>130</v>
      </c>
      <c r="L36" s="51">
        <f t="shared" si="9"/>
        <v>107</v>
      </c>
      <c r="M36" s="47">
        <f t="shared" si="10"/>
        <v>119</v>
      </c>
      <c r="N36" s="53">
        <f t="shared" si="11"/>
        <v>130</v>
      </c>
      <c r="O36" s="51">
        <f t="shared" si="12"/>
        <v>107</v>
      </c>
      <c r="P36" s="47">
        <f t="shared" si="13"/>
        <v>119</v>
      </c>
      <c r="Q36" s="53">
        <f t="shared" si="14"/>
        <v>130</v>
      </c>
      <c r="R36" s="51">
        <f t="shared" si="15"/>
        <v>108</v>
      </c>
      <c r="S36" s="47">
        <f t="shared" si="16"/>
        <v>120</v>
      </c>
      <c r="T36" s="53">
        <f t="shared" si="17"/>
        <v>132</v>
      </c>
      <c r="U36" s="51">
        <f t="shared" si="18"/>
        <v>108</v>
      </c>
      <c r="V36" s="47">
        <f t="shared" si="19"/>
        <v>120</v>
      </c>
      <c r="W36" s="53">
        <f t="shared" si="20"/>
        <v>132</v>
      </c>
      <c r="X36" s="51">
        <f t="shared" si="21"/>
        <v>108</v>
      </c>
      <c r="Y36" s="47">
        <f t="shared" si="22"/>
        <v>120</v>
      </c>
      <c r="Z36" s="53">
        <f t="shared" si="23"/>
        <v>132</v>
      </c>
      <c r="AA36" s="51">
        <f t="shared" si="24"/>
        <v>108</v>
      </c>
      <c r="AB36" s="47">
        <f t="shared" si="25"/>
        <v>120</v>
      </c>
      <c r="AC36" s="53">
        <f t="shared" si="26"/>
        <v>132</v>
      </c>
    </row>
    <row r="37" spans="2:29" ht="13.5">
      <c r="B37" s="37">
        <v>32</v>
      </c>
      <c r="C37" s="51">
        <f t="shared" si="0"/>
        <v>107</v>
      </c>
      <c r="D37" s="47">
        <f t="shared" si="1"/>
        <v>119</v>
      </c>
      <c r="E37" s="53">
        <f t="shared" si="2"/>
        <v>130</v>
      </c>
      <c r="F37" s="51">
        <f t="shared" si="3"/>
        <v>102</v>
      </c>
      <c r="G37" s="47">
        <f t="shared" si="4"/>
        <v>114</v>
      </c>
      <c r="H37" s="53">
        <f t="shared" si="5"/>
        <v>125</v>
      </c>
      <c r="I37" s="51">
        <f t="shared" si="6"/>
        <v>109</v>
      </c>
      <c r="J37" s="47">
        <f t="shared" si="7"/>
        <v>122</v>
      </c>
      <c r="K37" s="53">
        <f t="shared" si="8"/>
        <v>134</v>
      </c>
      <c r="L37" s="51">
        <f t="shared" si="9"/>
        <v>110</v>
      </c>
      <c r="M37" s="47">
        <f t="shared" si="10"/>
        <v>123</v>
      </c>
      <c r="N37" s="53">
        <f t="shared" si="11"/>
        <v>135</v>
      </c>
      <c r="O37" s="51">
        <f t="shared" si="12"/>
        <v>110</v>
      </c>
      <c r="P37" s="47">
        <f t="shared" si="13"/>
        <v>123</v>
      </c>
      <c r="Q37" s="53">
        <f t="shared" si="14"/>
        <v>135</v>
      </c>
      <c r="R37" s="51">
        <f t="shared" si="15"/>
        <v>110</v>
      </c>
      <c r="S37" s="47">
        <f t="shared" si="16"/>
        <v>123</v>
      </c>
      <c r="T37" s="53">
        <f t="shared" si="17"/>
        <v>135</v>
      </c>
      <c r="U37" s="51">
        <f t="shared" si="18"/>
        <v>111</v>
      </c>
      <c r="V37" s="47">
        <f t="shared" si="19"/>
        <v>124</v>
      </c>
      <c r="W37" s="53">
        <f t="shared" si="20"/>
        <v>136</v>
      </c>
      <c r="X37" s="51">
        <f t="shared" si="21"/>
        <v>111</v>
      </c>
      <c r="Y37" s="47">
        <f t="shared" si="22"/>
        <v>124</v>
      </c>
      <c r="Z37" s="53">
        <f t="shared" si="23"/>
        <v>136</v>
      </c>
      <c r="AA37" s="51">
        <f t="shared" si="24"/>
        <v>111</v>
      </c>
      <c r="AB37" s="47">
        <f t="shared" si="25"/>
        <v>124</v>
      </c>
      <c r="AC37" s="53">
        <f t="shared" si="26"/>
        <v>136</v>
      </c>
    </row>
    <row r="38" spans="2:29" ht="13.5">
      <c r="B38" s="37">
        <v>33</v>
      </c>
      <c r="C38" s="51">
        <f aca="true" t="shared" si="27" ref="C38:C69">IF($I$3="HP","×",ROUNDDOWN((ROUNDDOWN((VLOOKUP($I$3,$AF$4:$AJ$9,3,FALSE)*2+$C$4+ROUNDDOWN($U$3/4,0))*$B38/100,0)+5)*0.9,0))</f>
        <v>109</v>
      </c>
      <c r="D38" s="47">
        <f aca="true" t="shared" si="28" ref="D38:D69">IF($I$3="HP",(ROUNDDOWN((VLOOKUP($I$3,$AF$4:$AJ$9,3,FALSE)*2+$C$4+ROUNDDOWN($U$3/4,0))*$B38/100,0)+10+$B38),(ROUNDDOWN((VLOOKUP($I$3,$AF$4:$AJ$9,3,FALSE)*2+$C$4+ROUNDDOWN($U$3/4,0))*$B38/100,0)+5))</f>
        <v>122</v>
      </c>
      <c r="E38" s="53">
        <f aca="true" t="shared" si="29" ref="E38:E69">IF($I$3="HP","×",ROUNDDOWN((ROUNDDOWN((VLOOKUP($I$3,$AF$4:$AJ$9,3,FALSE)*2+$C$4+ROUNDDOWN($U$3/4,0))*$B38/100,0)+5)*1.1,0))</f>
        <v>134</v>
      </c>
      <c r="F38" s="51">
        <f aca="true" t="shared" si="30" ref="F38:F69">IF($I$3="HP","×",ROUNDDOWN((ROUNDDOWN((VLOOKUP($I$3,$AF$4:$AJ$9,3,FALSE)*2+$F$4+ROUNDDOWN($U$3/4,0))*$B38/100,0)+5)*0.9,0))</f>
        <v>106</v>
      </c>
      <c r="G38" s="47">
        <f aca="true" t="shared" si="31" ref="G38:G69">IF($I$3="HP",(ROUNDDOWN((VLOOKUP($I$3,$AF$4:$AJ$9,3,FALSE)*2+$F$4+ROUNDDOWN($U$3/4,0))*$B38/100,0)+10+$B38),(ROUNDDOWN((VLOOKUP($I$3,$AF$4:$AJ$9,3,FALSE)*2+$F$4+ROUNDDOWN($U$3/4,0))*$B38/100,0)+5))</f>
        <v>118</v>
      </c>
      <c r="H38" s="53">
        <f aca="true" t="shared" si="32" ref="H38:H69">IF($I$3="HP","×",ROUNDDOWN((ROUNDDOWN((VLOOKUP($I$3,$AF$4:$AJ$9,3,FALSE)*2+$F$4+ROUNDDOWN($U$3/4,0))*$B38/100,0)+5)*1.1,0))</f>
        <v>129</v>
      </c>
      <c r="I38" s="51">
        <f aca="true" t="shared" si="33" ref="I38:I69">IF($I$3="HP","×",ROUNDDOWN((ROUNDDOWN((VLOOKUP($I$3,$AF$4:$AJ$9,3,FALSE)*2+$I$4+ROUNDDOWN($U$3/4,0))*$B38/100,0)+5)*0.9,0))</f>
        <v>113</v>
      </c>
      <c r="J38" s="47">
        <f aca="true" t="shared" si="34" ref="J38:J69">IF($I$3="HP",(ROUNDDOWN((VLOOKUP($I$3,$AF$4:$AJ$9,3,FALSE)*2+$I$4+ROUNDDOWN($U$3/4,0))*$B38/100,0)+10+$B38),(ROUNDDOWN((VLOOKUP($I$3,$AF$4:$AJ$9,3,FALSE)*2+$I$4+ROUNDDOWN($U$3/4,0))*$B38/100,0)+5))</f>
        <v>126</v>
      </c>
      <c r="K38" s="53">
        <f aca="true" t="shared" si="35" ref="K38:K69">IF($I$3="HP","×",ROUNDDOWN((ROUNDDOWN((VLOOKUP($I$3,$AF$4:$AJ$9,3,FALSE)*2+$I$4+ROUNDDOWN($U$3/4,0))*$B38/100,0)+5)*1.1,0))</f>
        <v>138</v>
      </c>
      <c r="L38" s="51">
        <f aca="true" t="shared" si="36" ref="L38:L69">IF($I$3="HP","×",ROUNDDOWN((ROUNDDOWN((VLOOKUP($I$3,$AF$4:$AJ$9,3,FALSE)*2+$L$4+ROUNDDOWN($U$3/4,0))*$B38/100,0)+5)*0.9,0))</f>
        <v>113</v>
      </c>
      <c r="M38" s="47">
        <f aca="true" t="shared" si="37" ref="M38:M69">IF($I$3="HP",(ROUNDDOWN((VLOOKUP($I$3,$AF$4:$AJ$9,3,FALSE)*2+$L$4+ROUNDDOWN($U$3/4,0))*$B38/100,0)+10+$B38),(ROUNDDOWN((VLOOKUP($I$3,$AF$4:$AJ$9,3,FALSE)*2+$L$4+ROUNDDOWN($U$3/4,0))*$B38/100,0)+5))</f>
        <v>126</v>
      </c>
      <c r="N38" s="53">
        <f aca="true" t="shared" si="38" ref="N38:N69">IF($I$3="HP","×",ROUNDDOWN((ROUNDDOWN((VLOOKUP($I$3,$AF$4:$AJ$9,3,FALSE)*2+$L$4+ROUNDDOWN($U$3/4,0))*$B38/100,0)+5)*1.1,0))</f>
        <v>138</v>
      </c>
      <c r="O38" s="51">
        <f aca="true" t="shared" si="39" ref="O38:O69">IF($I$3="HP","×",ROUNDDOWN((ROUNDDOWN((VLOOKUP($I$3,$AF$4:$AJ$9,3,FALSE)*2+$O$4+ROUNDDOWN($U$3/4,0))*$B38/100,0)+5)*0.9,0))</f>
        <v>114</v>
      </c>
      <c r="P38" s="47">
        <f aca="true" t="shared" si="40" ref="P38:P69">IF($I$3="HP",(ROUNDDOWN((VLOOKUP($I$3,$AF$4:$AJ$9,3,FALSE)*2+$O$4+ROUNDDOWN($U$3/4,0))*$B38/100,0)+10+$B38),(ROUNDDOWN((VLOOKUP($I$3,$AF$4:$AJ$9,3,FALSE)*2+$O$4+ROUNDDOWN($U$3/4,0))*$B38/100,0)+5))</f>
        <v>127</v>
      </c>
      <c r="Q38" s="53">
        <f aca="true" t="shared" si="41" ref="Q38:Q69">IF($I$3="HP","×",ROUNDDOWN((ROUNDDOWN((VLOOKUP($I$3,$AF$4:$AJ$9,3,FALSE)*2+$O$4+ROUNDDOWN($U$3/4,0))*$B38/100,0)+5)*1.1,0))</f>
        <v>139</v>
      </c>
      <c r="R38" s="51">
        <f aca="true" t="shared" si="42" ref="R38:R69">IF($I$3="HP","×",ROUNDDOWN((ROUNDDOWN((VLOOKUP($I$3,$AF$4:$AJ$9,3,FALSE)*2+$R$4+ROUNDDOWN($U$3/4,0))*$B38/100,0)+5)*0.9,0))</f>
        <v>114</v>
      </c>
      <c r="S38" s="47">
        <f aca="true" t="shared" si="43" ref="S38:S69">IF($I$3="HP",(ROUNDDOWN((VLOOKUP($I$3,$AF$4:$AJ$9,3,FALSE)*2+$R$4+ROUNDDOWN($U$3/4,0))*$B38/100,0)+10+$B38),(ROUNDDOWN((VLOOKUP($I$3,$AF$4:$AJ$9,3,FALSE)*2+$R$4+ROUNDDOWN($U$3/4,0))*$B38/100,0)+5))</f>
        <v>127</v>
      </c>
      <c r="T38" s="53">
        <f aca="true" t="shared" si="44" ref="T38:T69">IF($I$3="HP","×",ROUNDDOWN((ROUNDDOWN((VLOOKUP($I$3,$AF$4:$AJ$9,3,FALSE)*2+$R$4+ROUNDDOWN($U$3/4,0))*$B38/100,0)+5)*1.1,0))</f>
        <v>139</v>
      </c>
      <c r="U38" s="51">
        <f aca="true" t="shared" si="45" ref="U38:U69">IF($I$3="HP","×",ROUNDDOWN((ROUNDDOWN((VLOOKUP($I$3,$AF$4:$AJ$9,3,FALSE)*2+$U$4+ROUNDDOWN($U$3/4,0))*$B38/100,0)+5)*0.9,0))</f>
        <v>114</v>
      </c>
      <c r="V38" s="47">
        <f aca="true" t="shared" si="46" ref="V38:V69">IF($I$3="HP",(ROUNDDOWN((VLOOKUP($I$3,$AF$4:$AJ$9,3,FALSE)*2+$U$4+ROUNDDOWN($U$3/4,0))*$B38/100,0)+10+$B38),(ROUNDDOWN((VLOOKUP($I$3,$AF$4:$AJ$9,3,FALSE)*2+$U$4+ROUNDDOWN($U$3/4,0))*$B38/100,0)+5))</f>
        <v>127</v>
      </c>
      <c r="W38" s="53">
        <f aca="true" t="shared" si="47" ref="W38:W69">IF($I$3="HP","×",ROUNDDOWN((ROUNDDOWN((VLOOKUP($I$3,$AF$4:$AJ$9,3,FALSE)*2+$U$4+ROUNDDOWN($U$3/4,0))*$B38/100,0)+5)*1.1,0))</f>
        <v>139</v>
      </c>
      <c r="X38" s="51">
        <f aca="true" t="shared" si="48" ref="X38:X69">IF($I$3="HP","×",ROUNDDOWN((ROUNDDOWN((VLOOKUP($I$3,$AF$4:$AJ$9,3,FALSE)*2+$X$4+ROUNDDOWN($U$3/4,0))*$B38/100,0)+5)*0.9,0))</f>
        <v>115</v>
      </c>
      <c r="Y38" s="47">
        <f aca="true" t="shared" si="49" ref="Y38:Y69">IF($I$3="HP",(ROUNDDOWN((VLOOKUP($I$3,$AF$4:$AJ$9,3,FALSE)*2+$X$4+ROUNDDOWN($U$3/4,0))*$B38/100,0)+10+$B38),(ROUNDDOWN((VLOOKUP($I$3,$AF$4:$AJ$9,3,FALSE)*2+$X$4+ROUNDDOWN($U$3/4,0))*$B38/100,0)+5))</f>
        <v>128</v>
      </c>
      <c r="Z38" s="53">
        <f aca="true" t="shared" si="50" ref="Z38:Z69">IF($I$3="HP","×",ROUNDDOWN((ROUNDDOWN((VLOOKUP($I$3,$AF$4:$AJ$9,3,FALSE)*2+$X$4+ROUNDDOWN($U$3/4,0))*$B38/100,0)+5)*1.1,0))</f>
        <v>140</v>
      </c>
      <c r="AA38" s="51">
        <f aca="true" t="shared" si="51" ref="AA38:AA69">IF($I$3="HP","×",ROUNDDOWN((ROUNDDOWN((VLOOKUP($I$3,$AF$4:$AJ$9,3,FALSE)*2+$AA$4+ROUNDDOWN($U$3/4,0))*$B38/100,0)+5)*0.9,0))</f>
        <v>115</v>
      </c>
      <c r="AB38" s="47">
        <f aca="true" t="shared" si="52" ref="AB38:AB69">IF($I$3="HP",(ROUNDDOWN((VLOOKUP($I$3,$AF$4:$AJ$9,3,FALSE)*2+$AA$4+ROUNDDOWN($U$3/4,0))*$B38/100,0)+10+$B38),(ROUNDDOWN((VLOOKUP($I$3,$AF$4:$AJ$9,3,FALSE)*2+$AA$4+ROUNDDOWN($U$3/4,0))*$B38/100,0)+5))</f>
        <v>128</v>
      </c>
      <c r="AC38" s="53">
        <f aca="true" t="shared" si="53" ref="AC38:AC69">IF($I$3="HP","×",ROUNDDOWN((ROUNDDOWN((VLOOKUP($I$3,$AF$4:$AJ$9,3,FALSE)*2+$AA$4+ROUNDDOWN($U$3/4,0))*$B38/100,0)+5)*1.1,0))</f>
        <v>140</v>
      </c>
    </row>
    <row r="39" spans="2:29" ht="13.5">
      <c r="B39" s="37">
        <v>34</v>
      </c>
      <c r="C39" s="51">
        <f t="shared" si="27"/>
        <v>113</v>
      </c>
      <c r="D39" s="47">
        <f t="shared" si="28"/>
        <v>126</v>
      </c>
      <c r="E39" s="53">
        <f t="shared" si="29"/>
        <v>138</v>
      </c>
      <c r="F39" s="51">
        <f t="shared" si="30"/>
        <v>108</v>
      </c>
      <c r="G39" s="47">
        <f t="shared" si="31"/>
        <v>121</v>
      </c>
      <c r="H39" s="53">
        <f t="shared" si="32"/>
        <v>133</v>
      </c>
      <c r="I39" s="51">
        <f t="shared" si="33"/>
        <v>117</v>
      </c>
      <c r="J39" s="47">
        <f t="shared" si="34"/>
        <v>130</v>
      </c>
      <c r="K39" s="53">
        <f t="shared" si="35"/>
        <v>143</v>
      </c>
      <c r="L39" s="51">
        <f t="shared" si="36"/>
        <v>117</v>
      </c>
      <c r="M39" s="47">
        <f t="shared" si="37"/>
        <v>130</v>
      </c>
      <c r="N39" s="53">
        <f t="shared" si="38"/>
        <v>143</v>
      </c>
      <c r="O39" s="51">
        <f t="shared" si="39"/>
        <v>117</v>
      </c>
      <c r="P39" s="47">
        <f t="shared" si="40"/>
        <v>130</v>
      </c>
      <c r="Q39" s="53">
        <f t="shared" si="41"/>
        <v>143</v>
      </c>
      <c r="R39" s="51">
        <f t="shared" si="42"/>
        <v>117</v>
      </c>
      <c r="S39" s="47">
        <f t="shared" si="43"/>
        <v>131</v>
      </c>
      <c r="T39" s="53">
        <f t="shared" si="44"/>
        <v>144</v>
      </c>
      <c r="U39" s="51">
        <f t="shared" si="45"/>
        <v>117</v>
      </c>
      <c r="V39" s="47">
        <f t="shared" si="46"/>
        <v>131</v>
      </c>
      <c r="W39" s="53">
        <f t="shared" si="47"/>
        <v>144</v>
      </c>
      <c r="X39" s="51">
        <f t="shared" si="48"/>
        <v>117</v>
      </c>
      <c r="Y39" s="47">
        <f t="shared" si="49"/>
        <v>131</v>
      </c>
      <c r="Z39" s="53">
        <f t="shared" si="50"/>
        <v>144</v>
      </c>
      <c r="AA39" s="51">
        <f t="shared" si="51"/>
        <v>118</v>
      </c>
      <c r="AB39" s="47">
        <f t="shared" si="52"/>
        <v>132</v>
      </c>
      <c r="AC39" s="53">
        <f t="shared" si="53"/>
        <v>145</v>
      </c>
    </row>
    <row r="40" spans="2:29" ht="13.5">
      <c r="B40" s="37">
        <v>35</v>
      </c>
      <c r="C40" s="51">
        <f t="shared" si="27"/>
        <v>116</v>
      </c>
      <c r="D40" s="47">
        <f t="shared" si="28"/>
        <v>129</v>
      </c>
      <c r="E40" s="53">
        <f t="shared" si="29"/>
        <v>141</v>
      </c>
      <c r="F40" s="51">
        <f t="shared" si="30"/>
        <v>112</v>
      </c>
      <c r="G40" s="47">
        <f t="shared" si="31"/>
        <v>125</v>
      </c>
      <c r="H40" s="53">
        <f t="shared" si="32"/>
        <v>137</v>
      </c>
      <c r="I40" s="51">
        <f t="shared" si="33"/>
        <v>119</v>
      </c>
      <c r="J40" s="47">
        <f t="shared" si="34"/>
        <v>133</v>
      </c>
      <c r="K40" s="53">
        <f t="shared" si="35"/>
        <v>146</v>
      </c>
      <c r="L40" s="51">
        <f t="shared" si="36"/>
        <v>120</v>
      </c>
      <c r="M40" s="47">
        <f t="shared" si="37"/>
        <v>134</v>
      </c>
      <c r="N40" s="53">
        <f t="shared" si="38"/>
        <v>147</v>
      </c>
      <c r="O40" s="51">
        <f t="shared" si="39"/>
        <v>120</v>
      </c>
      <c r="P40" s="47">
        <f t="shared" si="40"/>
        <v>134</v>
      </c>
      <c r="Q40" s="53">
        <f t="shared" si="41"/>
        <v>147</v>
      </c>
      <c r="R40" s="51">
        <f t="shared" si="42"/>
        <v>120</v>
      </c>
      <c r="S40" s="47">
        <f t="shared" si="43"/>
        <v>134</v>
      </c>
      <c r="T40" s="53">
        <f t="shared" si="44"/>
        <v>147</v>
      </c>
      <c r="U40" s="51">
        <f t="shared" si="45"/>
        <v>121</v>
      </c>
      <c r="V40" s="47">
        <f t="shared" si="46"/>
        <v>135</v>
      </c>
      <c r="W40" s="53">
        <f t="shared" si="47"/>
        <v>148</v>
      </c>
      <c r="X40" s="51">
        <f t="shared" si="48"/>
        <v>121</v>
      </c>
      <c r="Y40" s="47">
        <f t="shared" si="49"/>
        <v>135</v>
      </c>
      <c r="Z40" s="53">
        <f t="shared" si="50"/>
        <v>148</v>
      </c>
      <c r="AA40" s="51">
        <f t="shared" si="51"/>
        <v>121</v>
      </c>
      <c r="AB40" s="47">
        <f t="shared" si="52"/>
        <v>135</v>
      </c>
      <c r="AC40" s="53">
        <f t="shared" si="53"/>
        <v>148</v>
      </c>
    </row>
    <row r="41" spans="2:29" ht="13.5">
      <c r="B41" s="37">
        <v>36</v>
      </c>
      <c r="C41" s="51">
        <f t="shared" si="27"/>
        <v>119</v>
      </c>
      <c r="D41" s="47">
        <f t="shared" si="28"/>
        <v>133</v>
      </c>
      <c r="E41" s="53">
        <f t="shared" si="29"/>
        <v>146</v>
      </c>
      <c r="F41" s="51">
        <f t="shared" si="30"/>
        <v>115</v>
      </c>
      <c r="G41" s="47">
        <f t="shared" si="31"/>
        <v>128</v>
      </c>
      <c r="H41" s="53">
        <f t="shared" si="32"/>
        <v>140</v>
      </c>
      <c r="I41" s="51">
        <f t="shared" si="33"/>
        <v>123</v>
      </c>
      <c r="J41" s="47">
        <f t="shared" si="34"/>
        <v>137</v>
      </c>
      <c r="K41" s="53">
        <f t="shared" si="35"/>
        <v>150</v>
      </c>
      <c r="L41" s="51">
        <f t="shared" si="36"/>
        <v>123</v>
      </c>
      <c r="M41" s="47">
        <f t="shared" si="37"/>
        <v>137</v>
      </c>
      <c r="N41" s="53">
        <f t="shared" si="38"/>
        <v>150</v>
      </c>
      <c r="O41" s="51">
        <f t="shared" si="39"/>
        <v>124</v>
      </c>
      <c r="P41" s="47">
        <f t="shared" si="40"/>
        <v>138</v>
      </c>
      <c r="Q41" s="53">
        <f t="shared" si="41"/>
        <v>151</v>
      </c>
      <c r="R41" s="51">
        <f t="shared" si="42"/>
        <v>124</v>
      </c>
      <c r="S41" s="47">
        <f t="shared" si="43"/>
        <v>138</v>
      </c>
      <c r="T41" s="53">
        <f t="shared" si="44"/>
        <v>151</v>
      </c>
      <c r="U41" s="51">
        <f t="shared" si="45"/>
        <v>124</v>
      </c>
      <c r="V41" s="47">
        <f t="shared" si="46"/>
        <v>138</v>
      </c>
      <c r="W41" s="53">
        <f t="shared" si="47"/>
        <v>151</v>
      </c>
      <c r="X41" s="51">
        <f t="shared" si="48"/>
        <v>125</v>
      </c>
      <c r="Y41" s="47">
        <f t="shared" si="49"/>
        <v>139</v>
      </c>
      <c r="Z41" s="53">
        <f t="shared" si="50"/>
        <v>152</v>
      </c>
      <c r="AA41" s="51">
        <f t="shared" si="51"/>
        <v>125</v>
      </c>
      <c r="AB41" s="47">
        <f t="shared" si="52"/>
        <v>139</v>
      </c>
      <c r="AC41" s="53">
        <f t="shared" si="53"/>
        <v>152</v>
      </c>
    </row>
    <row r="42" spans="2:29" ht="13.5">
      <c r="B42" s="37">
        <v>37</v>
      </c>
      <c r="C42" s="51">
        <f t="shared" si="27"/>
        <v>123</v>
      </c>
      <c r="D42" s="47">
        <f t="shared" si="28"/>
        <v>137</v>
      </c>
      <c r="E42" s="53">
        <f t="shared" si="29"/>
        <v>150</v>
      </c>
      <c r="F42" s="51">
        <f t="shared" si="30"/>
        <v>117</v>
      </c>
      <c r="G42" s="47">
        <f t="shared" si="31"/>
        <v>131</v>
      </c>
      <c r="H42" s="53">
        <f t="shared" si="32"/>
        <v>144</v>
      </c>
      <c r="I42" s="51">
        <f t="shared" si="33"/>
        <v>126</v>
      </c>
      <c r="J42" s="47">
        <f t="shared" si="34"/>
        <v>141</v>
      </c>
      <c r="K42" s="53">
        <f t="shared" si="35"/>
        <v>155</v>
      </c>
      <c r="L42" s="51">
        <f t="shared" si="36"/>
        <v>126</v>
      </c>
      <c r="M42" s="47">
        <f t="shared" si="37"/>
        <v>141</v>
      </c>
      <c r="N42" s="53">
        <f t="shared" si="38"/>
        <v>155</v>
      </c>
      <c r="O42" s="51">
        <f t="shared" si="39"/>
        <v>126</v>
      </c>
      <c r="P42" s="47">
        <f t="shared" si="40"/>
        <v>141</v>
      </c>
      <c r="Q42" s="53">
        <f t="shared" si="41"/>
        <v>155</v>
      </c>
      <c r="R42" s="51">
        <f t="shared" si="42"/>
        <v>127</v>
      </c>
      <c r="S42" s="47">
        <f t="shared" si="43"/>
        <v>142</v>
      </c>
      <c r="T42" s="53">
        <f t="shared" si="44"/>
        <v>156</v>
      </c>
      <c r="U42" s="51">
        <f t="shared" si="45"/>
        <v>127</v>
      </c>
      <c r="V42" s="47">
        <f t="shared" si="46"/>
        <v>142</v>
      </c>
      <c r="W42" s="53">
        <f t="shared" si="47"/>
        <v>156</v>
      </c>
      <c r="X42" s="51">
        <f t="shared" si="48"/>
        <v>128</v>
      </c>
      <c r="Y42" s="47">
        <f t="shared" si="49"/>
        <v>143</v>
      </c>
      <c r="Z42" s="53">
        <f t="shared" si="50"/>
        <v>157</v>
      </c>
      <c r="AA42" s="51">
        <f t="shared" si="51"/>
        <v>128</v>
      </c>
      <c r="AB42" s="47">
        <f t="shared" si="52"/>
        <v>143</v>
      </c>
      <c r="AC42" s="53">
        <f t="shared" si="53"/>
        <v>157</v>
      </c>
    </row>
    <row r="43" spans="2:29" ht="13.5">
      <c r="B43" s="37">
        <v>38</v>
      </c>
      <c r="C43" s="51">
        <f t="shared" si="27"/>
        <v>126</v>
      </c>
      <c r="D43" s="47">
        <f t="shared" si="28"/>
        <v>140</v>
      </c>
      <c r="E43" s="53">
        <f t="shared" si="29"/>
        <v>154</v>
      </c>
      <c r="F43" s="51">
        <f t="shared" si="30"/>
        <v>121</v>
      </c>
      <c r="G43" s="47">
        <f t="shared" si="31"/>
        <v>135</v>
      </c>
      <c r="H43" s="53">
        <f t="shared" si="32"/>
        <v>148</v>
      </c>
      <c r="I43" s="51">
        <f t="shared" si="33"/>
        <v>129</v>
      </c>
      <c r="J43" s="47">
        <f t="shared" si="34"/>
        <v>144</v>
      </c>
      <c r="K43" s="53">
        <f t="shared" si="35"/>
        <v>158</v>
      </c>
      <c r="L43" s="51">
        <f t="shared" si="36"/>
        <v>130</v>
      </c>
      <c r="M43" s="47">
        <f t="shared" si="37"/>
        <v>145</v>
      </c>
      <c r="N43" s="53">
        <f t="shared" si="38"/>
        <v>159</v>
      </c>
      <c r="O43" s="51">
        <f t="shared" si="39"/>
        <v>130</v>
      </c>
      <c r="P43" s="47">
        <f t="shared" si="40"/>
        <v>145</v>
      </c>
      <c r="Q43" s="53">
        <f t="shared" si="41"/>
        <v>159</v>
      </c>
      <c r="R43" s="51">
        <f t="shared" si="42"/>
        <v>130</v>
      </c>
      <c r="S43" s="47">
        <f t="shared" si="43"/>
        <v>145</v>
      </c>
      <c r="T43" s="53">
        <f t="shared" si="44"/>
        <v>159</v>
      </c>
      <c r="U43" s="51">
        <f t="shared" si="45"/>
        <v>131</v>
      </c>
      <c r="V43" s="47">
        <f t="shared" si="46"/>
        <v>146</v>
      </c>
      <c r="W43" s="53">
        <f t="shared" si="47"/>
        <v>160</v>
      </c>
      <c r="X43" s="51">
        <f t="shared" si="48"/>
        <v>131</v>
      </c>
      <c r="Y43" s="47">
        <f t="shared" si="49"/>
        <v>146</v>
      </c>
      <c r="Z43" s="53">
        <f t="shared" si="50"/>
        <v>160</v>
      </c>
      <c r="AA43" s="51">
        <f t="shared" si="51"/>
        <v>132</v>
      </c>
      <c r="AB43" s="47">
        <f t="shared" si="52"/>
        <v>147</v>
      </c>
      <c r="AC43" s="53">
        <f t="shared" si="53"/>
        <v>161</v>
      </c>
    </row>
    <row r="44" spans="2:29" ht="13.5">
      <c r="B44" s="37">
        <v>39</v>
      </c>
      <c r="C44" s="51">
        <f t="shared" si="27"/>
        <v>129</v>
      </c>
      <c r="D44" s="47">
        <f t="shared" si="28"/>
        <v>144</v>
      </c>
      <c r="E44" s="53">
        <f t="shared" si="29"/>
        <v>158</v>
      </c>
      <c r="F44" s="51">
        <f t="shared" si="30"/>
        <v>124</v>
      </c>
      <c r="G44" s="47">
        <f t="shared" si="31"/>
        <v>138</v>
      </c>
      <c r="H44" s="53">
        <f t="shared" si="32"/>
        <v>151</v>
      </c>
      <c r="I44" s="51">
        <f t="shared" si="33"/>
        <v>133</v>
      </c>
      <c r="J44" s="47">
        <f t="shared" si="34"/>
        <v>148</v>
      </c>
      <c r="K44" s="53">
        <f t="shared" si="35"/>
        <v>162</v>
      </c>
      <c r="L44" s="51">
        <f t="shared" si="36"/>
        <v>133</v>
      </c>
      <c r="M44" s="47">
        <f t="shared" si="37"/>
        <v>148</v>
      </c>
      <c r="N44" s="53">
        <f t="shared" si="38"/>
        <v>162</v>
      </c>
      <c r="O44" s="51">
        <f t="shared" si="39"/>
        <v>134</v>
      </c>
      <c r="P44" s="47">
        <f t="shared" si="40"/>
        <v>149</v>
      </c>
      <c r="Q44" s="53">
        <f t="shared" si="41"/>
        <v>163</v>
      </c>
      <c r="R44" s="51">
        <f t="shared" si="42"/>
        <v>134</v>
      </c>
      <c r="S44" s="47">
        <f t="shared" si="43"/>
        <v>149</v>
      </c>
      <c r="T44" s="53">
        <f t="shared" si="44"/>
        <v>163</v>
      </c>
      <c r="U44" s="51">
        <f t="shared" si="45"/>
        <v>135</v>
      </c>
      <c r="V44" s="47">
        <f t="shared" si="46"/>
        <v>150</v>
      </c>
      <c r="W44" s="53">
        <f t="shared" si="47"/>
        <v>165</v>
      </c>
      <c r="X44" s="51">
        <f t="shared" si="48"/>
        <v>135</v>
      </c>
      <c r="Y44" s="47">
        <f t="shared" si="49"/>
        <v>150</v>
      </c>
      <c r="Z44" s="53">
        <f t="shared" si="50"/>
        <v>165</v>
      </c>
      <c r="AA44" s="51">
        <f t="shared" si="51"/>
        <v>135</v>
      </c>
      <c r="AB44" s="47">
        <f t="shared" si="52"/>
        <v>150</v>
      </c>
      <c r="AC44" s="53">
        <f t="shared" si="53"/>
        <v>165</v>
      </c>
    </row>
    <row r="45" spans="2:29" ht="13.5">
      <c r="B45" s="37">
        <v>40</v>
      </c>
      <c r="C45" s="51">
        <f t="shared" si="27"/>
        <v>132</v>
      </c>
      <c r="D45" s="47">
        <f t="shared" si="28"/>
        <v>147</v>
      </c>
      <c r="E45" s="53">
        <f t="shared" si="29"/>
        <v>161</v>
      </c>
      <c r="F45" s="51">
        <f t="shared" si="30"/>
        <v>127</v>
      </c>
      <c r="G45" s="47">
        <f t="shared" si="31"/>
        <v>142</v>
      </c>
      <c r="H45" s="53">
        <f t="shared" si="32"/>
        <v>156</v>
      </c>
      <c r="I45" s="51">
        <f t="shared" si="33"/>
        <v>136</v>
      </c>
      <c r="J45" s="47">
        <f t="shared" si="34"/>
        <v>152</v>
      </c>
      <c r="K45" s="53">
        <f t="shared" si="35"/>
        <v>167</v>
      </c>
      <c r="L45" s="51">
        <f t="shared" si="36"/>
        <v>136</v>
      </c>
      <c r="M45" s="47">
        <f t="shared" si="37"/>
        <v>152</v>
      </c>
      <c r="N45" s="53">
        <f t="shared" si="38"/>
        <v>167</v>
      </c>
      <c r="O45" s="51">
        <f t="shared" si="39"/>
        <v>137</v>
      </c>
      <c r="P45" s="47">
        <f t="shared" si="40"/>
        <v>153</v>
      </c>
      <c r="Q45" s="53">
        <f t="shared" si="41"/>
        <v>168</v>
      </c>
      <c r="R45" s="51">
        <f t="shared" si="42"/>
        <v>137</v>
      </c>
      <c r="S45" s="47">
        <f t="shared" si="43"/>
        <v>153</v>
      </c>
      <c r="T45" s="53">
        <f t="shared" si="44"/>
        <v>168</v>
      </c>
      <c r="U45" s="51">
        <f t="shared" si="45"/>
        <v>137</v>
      </c>
      <c r="V45" s="47">
        <f t="shared" si="46"/>
        <v>153</v>
      </c>
      <c r="W45" s="53">
        <f t="shared" si="47"/>
        <v>168</v>
      </c>
      <c r="X45" s="51">
        <f t="shared" si="48"/>
        <v>138</v>
      </c>
      <c r="Y45" s="47">
        <f t="shared" si="49"/>
        <v>154</v>
      </c>
      <c r="Z45" s="53">
        <f t="shared" si="50"/>
        <v>169</v>
      </c>
      <c r="AA45" s="51">
        <f t="shared" si="51"/>
        <v>138</v>
      </c>
      <c r="AB45" s="47">
        <f t="shared" si="52"/>
        <v>154</v>
      </c>
      <c r="AC45" s="53">
        <f t="shared" si="53"/>
        <v>169</v>
      </c>
    </row>
    <row r="46" spans="2:29" ht="13.5">
      <c r="B46" s="37">
        <v>41</v>
      </c>
      <c r="C46" s="51">
        <f t="shared" si="27"/>
        <v>135</v>
      </c>
      <c r="D46" s="47">
        <f t="shared" si="28"/>
        <v>151</v>
      </c>
      <c r="E46" s="53">
        <f t="shared" si="29"/>
        <v>166</v>
      </c>
      <c r="F46" s="51">
        <f t="shared" si="30"/>
        <v>130</v>
      </c>
      <c r="G46" s="47">
        <f t="shared" si="31"/>
        <v>145</v>
      </c>
      <c r="H46" s="53">
        <f t="shared" si="32"/>
        <v>159</v>
      </c>
      <c r="I46" s="51">
        <f t="shared" si="33"/>
        <v>139</v>
      </c>
      <c r="J46" s="47">
        <f t="shared" si="34"/>
        <v>155</v>
      </c>
      <c r="K46" s="53">
        <f t="shared" si="35"/>
        <v>170</v>
      </c>
      <c r="L46" s="51">
        <f t="shared" si="36"/>
        <v>140</v>
      </c>
      <c r="M46" s="47">
        <f t="shared" si="37"/>
        <v>156</v>
      </c>
      <c r="N46" s="53">
        <f t="shared" si="38"/>
        <v>171</v>
      </c>
      <c r="O46" s="51">
        <f t="shared" si="39"/>
        <v>140</v>
      </c>
      <c r="P46" s="47">
        <f t="shared" si="40"/>
        <v>156</v>
      </c>
      <c r="Q46" s="53">
        <f t="shared" si="41"/>
        <v>171</v>
      </c>
      <c r="R46" s="51">
        <f t="shared" si="42"/>
        <v>141</v>
      </c>
      <c r="S46" s="47">
        <f t="shared" si="43"/>
        <v>157</v>
      </c>
      <c r="T46" s="53">
        <f t="shared" si="44"/>
        <v>172</v>
      </c>
      <c r="U46" s="51">
        <f t="shared" si="45"/>
        <v>141</v>
      </c>
      <c r="V46" s="47">
        <f t="shared" si="46"/>
        <v>157</v>
      </c>
      <c r="W46" s="53">
        <f t="shared" si="47"/>
        <v>172</v>
      </c>
      <c r="X46" s="51">
        <f t="shared" si="48"/>
        <v>141</v>
      </c>
      <c r="Y46" s="47">
        <f t="shared" si="49"/>
        <v>157</v>
      </c>
      <c r="Z46" s="53">
        <f t="shared" si="50"/>
        <v>172</v>
      </c>
      <c r="AA46" s="51">
        <f t="shared" si="51"/>
        <v>142</v>
      </c>
      <c r="AB46" s="47">
        <f t="shared" si="52"/>
        <v>158</v>
      </c>
      <c r="AC46" s="53">
        <f t="shared" si="53"/>
        <v>173</v>
      </c>
    </row>
    <row r="47" spans="2:29" ht="13.5">
      <c r="B47" s="37">
        <v>42</v>
      </c>
      <c r="C47" s="51">
        <f t="shared" si="27"/>
        <v>138</v>
      </c>
      <c r="D47" s="47">
        <f t="shared" si="28"/>
        <v>154</v>
      </c>
      <c r="E47" s="53">
        <f t="shared" si="29"/>
        <v>169</v>
      </c>
      <c r="F47" s="51">
        <f t="shared" si="30"/>
        <v>134</v>
      </c>
      <c r="G47" s="47">
        <f t="shared" si="31"/>
        <v>149</v>
      </c>
      <c r="H47" s="53">
        <f t="shared" si="32"/>
        <v>163</v>
      </c>
      <c r="I47" s="51">
        <f t="shared" si="33"/>
        <v>143</v>
      </c>
      <c r="J47" s="47">
        <f t="shared" si="34"/>
        <v>159</v>
      </c>
      <c r="K47" s="53">
        <f t="shared" si="35"/>
        <v>174</v>
      </c>
      <c r="L47" s="51">
        <f t="shared" si="36"/>
        <v>143</v>
      </c>
      <c r="M47" s="47">
        <f t="shared" si="37"/>
        <v>159</v>
      </c>
      <c r="N47" s="53">
        <f t="shared" si="38"/>
        <v>174</v>
      </c>
      <c r="O47" s="51">
        <f t="shared" si="39"/>
        <v>144</v>
      </c>
      <c r="P47" s="47">
        <f t="shared" si="40"/>
        <v>160</v>
      </c>
      <c r="Q47" s="53">
        <f t="shared" si="41"/>
        <v>176</v>
      </c>
      <c r="R47" s="51">
        <f t="shared" si="42"/>
        <v>144</v>
      </c>
      <c r="S47" s="47">
        <f t="shared" si="43"/>
        <v>160</v>
      </c>
      <c r="T47" s="53">
        <f t="shared" si="44"/>
        <v>176</v>
      </c>
      <c r="U47" s="51">
        <f t="shared" si="45"/>
        <v>144</v>
      </c>
      <c r="V47" s="47">
        <f t="shared" si="46"/>
        <v>161</v>
      </c>
      <c r="W47" s="53">
        <f t="shared" si="47"/>
        <v>177</v>
      </c>
      <c r="X47" s="51">
        <f t="shared" si="48"/>
        <v>144</v>
      </c>
      <c r="Y47" s="47">
        <f t="shared" si="49"/>
        <v>161</v>
      </c>
      <c r="Z47" s="53">
        <f t="shared" si="50"/>
        <v>177</v>
      </c>
      <c r="AA47" s="51">
        <f t="shared" si="51"/>
        <v>145</v>
      </c>
      <c r="AB47" s="47">
        <f t="shared" si="52"/>
        <v>162</v>
      </c>
      <c r="AC47" s="53">
        <f t="shared" si="53"/>
        <v>178</v>
      </c>
    </row>
    <row r="48" spans="2:29" ht="13.5">
      <c r="B48" s="37">
        <v>43</v>
      </c>
      <c r="C48" s="51">
        <f t="shared" si="27"/>
        <v>142</v>
      </c>
      <c r="D48" s="47">
        <f t="shared" si="28"/>
        <v>158</v>
      </c>
      <c r="E48" s="53">
        <f t="shared" si="29"/>
        <v>173</v>
      </c>
      <c r="F48" s="51">
        <f t="shared" si="30"/>
        <v>136</v>
      </c>
      <c r="G48" s="47">
        <f t="shared" si="31"/>
        <v>152</v>
      </c>
      <c r="H48" s="53">
        <f t="shared" si="32"/>
        <v>167</v>
      </c>
      <c r="I48" s="51">
        <f t="shared" si="33"/>
        <v>146</v>
      </c>
      <c r="J48" s="47">
        <f t="shared" si="34"/>
        <v>163</v>
      </c>
      <c r="K48" s="53">
        <f t="shared" si="35"/>
        <v>179</v>
      </c>
      <c r="L48" s="51">
        <f t="shared" si="36"/>
        <v>146</v>
      </c>
      <c r="M48" s="47">
        <f t="shared" si="37"/>
        <v>163</v>
      </c>
      <c r="N48" s="53">
        <f t="shared" si="38"/>
        <v>179</v>
      </c>
      <c r="O48" s="51">
        <f t="shared" si="39"/>
        <v>147</v>
      </c>
      <c r="P48" s="47">
        <f t="shared" si="40"/>
        <v>164</v>
      </c>
      <c r="Q48" s="53">
        <f t="shared" si="41"/>
        <v>180</v>
      </c>
      <c r="R48" s="51">
        <f t="shared" si="42"/>
        <v>147</v>
      </c>
      <c r="S48" s="47">
        <f t="shared" si="43"/>
        <v>164</v>
      </c>
      <c r="T48" s="53">
        <f t="shared" si="44"/>
        <v>180</v>
      </c>
      <c r="U48" s="51">
        <f t="shared" si="45"/>
        <v>147</v>
      </c>
      <c r="V48" s="47">
        <f t="shared" si="46"/>
        <v>164</v>
      </c>
      <c r="W48" s="53">
        <f t="shared" si="47"/>
        <v>180</v>
      </c>
      <c r="X48" s="51">
        <f t="shared" si="48"/>
        <v>148</v>
      </c>
      <c r="Y48" s="47">
        <f t="shared" si="49"/>
        <v>165</v>
      </c>
      <c r="Z48" s="53">
        <f t="shared" si="50"/>
        <v>181</v>
      </c>
      <c r="AA48" s="51">
        <f t="shared" si="51"/>
        <v>148</v>
      </c>
      <c r="AB48" s="47">
        <f t="shared" si="52"/>
        <v>165</v>
      </c>
      <c r="AC48" s="53">
        <f t="shared" si="53"/>
        <v>181</v>
      </c>
    </row>
    <row r="49" spans="2:29" ht="13.5">
      <c r="B49" s="37">
        <v>44</v>
      </c>
      <c r="C49" s="51">
        <f t="shared" si="27"/>
        <v>145</v>
      </c>
      <c r="D49" s="47">
        <f t="shared" si="28"/>
        <v>162</v>
      </c>
      <c r="E49" s="53">
        <f t="shared" si="29"/>
        <v>178</v>
      </c>
      <c r="F49" s="51">
        <f t="shared" si="30"/>
        <v>139</v>
      </c>
      <c r="G49" s="47">
        <f t="shared" si="31"/>
        <v>155</v>
      </c>
      <c r="H49" s="53">
        <f t="shared" si="32"/>
        <v>170</v>
      </c>
      <c r="I49" s="51">
        <f t="shared" si="33"/>
        <v>149</v>
      </c>
      <c r="J49" s="47">
        <f t="shared" si="34"/>
        <v>166</v>
      </c>
      <c r="K49" s="53">
        <f t="shared" si="35"/>
        <v>182</v>
      </c>
      <c r="L49" s="51">
        <f t="shared" si="36"/>
        <v>150</v>
      </c>
      <c r="M49" s="47">
        <f t="shared" si="37"/>
        <v>167</v>
      </c>
      <c r="N49" s="53">
        <f t="shared" si="38"/>
        <v>183</v>
      </c>
      <c r="O49" s="51">
        <f t="shared" si="39"/>
        <v>150</v>
      </c>
      <c r="P49" s="47">
        <f t="shared" si="40"/>
        <v>167</v>
      </c>
      <c r="Q49" s="53">
        <f t="shared" si="41"/>
        <v>183</v>
      </c>
      <c r="R49" s="51">
        <f t="shared" si="42"/>
        <v>151</v>
      </c>
      <c r="S49" s="47">
        <f t="shared" si="43"/>
        <v>168</v>
      </c>
      <c r="T49" s="53">
        <f t="shared" si="44"/>
        <v>184</v>
      </c>
      <c r="U49" s="51">
        <f t="shared" si="45"/>
        <v>151</v>
      </c>
      <c r="V49" s="47">
        <f t="shared" si="46"/>
        <v>168</v>
      </c>
      <c r="W49" s="53">
        <f t="shared" si="47"/>
        <v>184</v>
      </c>
      <c r="X49" s="51">
        <f t="shared" si="48"/>
        <v>152</v>
      </c>
      <c r="Y49" s="47">
        <f t="shared" si="49"/>
        <v>169</v>
      </c>
      <c r="Z49" s="53">
        <f t="shared" si="50"/>
        <v>185</v>
      </c>
      <c r="AA49" s="51">
        <f t="shared" si="51"/>
        <v>152</v>
      </c>
      <c r="AB49" s="47">
        <f t="shared" si="52"/>
        <v>169</v>
      </c>
      <c r="AC49" s="53">
        <f t="shared" si="53"/>
        <v>185</v>
      </c>
    </row>
    <row r="50" spans="2:29" ht="13.5">
      <c r="B50" s="37">
        <v>45</v>
      </c>
      <c r="C50" s="51">
        <f t="shared" si="27"/>
        <v>148</v>
      </c>
      <c r="D50" s="47">
        <f t="shared" si="28"/>
        <v>165</v>
      </c>
      <c r="E50" s="53">
        <f t="shared" si="29"/>
        <v>181</v>
      </c>
      <c r="F50" s="51">
        <f t="shared" si="30"/>
        <v>143</v>
      </c>
      <c r="G50" s="47">
        <f t="shared" si="31"/>
        <v>159</v>
      </c>
      <c r="H50" s="53">
        <f t="shared" si="32"/>
        <v>174</v>
      </c>
      <c r="I50" s="51">
        <f t="shared" si="33"/>
        <v>153</v>
      </c>
      <c r="J50" s="47">
        <f t="shared" si="34"/>
        <v>170</v>
      </c>
      <c r="K50" s="53">
        <f t="shared" si="35"/>
        <v>187</v>
      </c>
      <c r="L50" s="51">
        <f t="shared" si="36"/>
        <v>153</v>
      </c>
      <c r="M50" s="47">
        <f t="shared" si="37"/>
        <v>171</v>
      </c>
      <c r="N50" s="53">
        <f t="shared" si="38"/>
        <v>188</v>
      </c>
      <c r="O50" s="51">
        <f t="shared" si="39"/>
        <v>153</v>
      </c>
      <c r="P50" s="47">
        <f t="shared" si="40"/>
        <v>171</v>
      </c>
      <c r="Q50" s="53">
        <f t="shared" si="41"/>
        <v>188</v>
      </c>
      <c r="R50" s="51">
        <f t="shared" si="42"/>
        <v>153</v>
      </c>
      <c r="S50" s="47">
        <f t="shared" si="43"/>
        <v>171</v>
      </c>
      <c r="T50" s="53">
        <f t="shared" si="44"/>
        <v>188</v>
      </c>
      <c r="U50" s="51">
        <f t="shared" si="45"/>
        <v>154</v>
      </c>
      <c r="V50" s="47">
        <f t="shared" si="46"/>
        <v>172</v>
      </c>
      <c r="W50" s="53">
        <f t="shared" si="47"/>
        <v>189</v>
      </c>
      <c r="X50" s="51">
        <f t="shared" si="48"/>
        <v>154</v>
      </c>
      <c r="Y50" s="47">
        <f t="shared" si="49"/>
        <v>172</v>
      </c>
      <c r="Z50" s="53">
        <f t="shared" si="50"/>
        <v>189</v>
      </c>
      <c r="AA50" s="51">
        <f t="shared" si="51"/>
        <v>155</v>
      </c>
      <c r="AB50" s="47">
        <f t="shared" si="52"/>
        <v>173</v>
      </c>
      <c r="AC50" s="53">
        <f t="shared" si="53"/>
        <v>190</v>
      </c>
    </row>
    <row r="51" spans="2:29" ht="13.5">
      <c r="B51" s="37">
        <v>46</v>
      </c>
      <c r="C51" s="51">
        <f t="shared" si="27"/>
        <v>152</v>
      </c>
      <c r="D51" s="47">
        <f t="shared" si="28"/>
        <v>169</v>
      </c>
      <c r="E51" s="53">
        <f t="shared" si="29"/>
        <v>185</v>
      </c>
      <c r="F51" s="51">
        <f t="shared" si="30"/>
        <v>145</v>
      </c>
      <c r="G51" s="47">
        <f t="shared" si="31"/>
        <v>162</v>
      </c>
      <c r="H51" s="53">
        <f t="shared" si="32"/>
        <v>178</v>
      </c>
      <c r="I51" s="51">
        <f t="shared" si="33"/>
        <v>156</v>
      </c>
      <c r="J51" s="47">
        <f t="shared" si="34"/>
        <v>174</v>
      </c>
      <c r="K51" s="53">
        <f t="shared" si="35"/>
        <v>191</v>
      </c>
      <c r="L51" s="51">
        <f t="shared" si="36"/>
        <v>156</v>
      </c>
      <c r="M51" s="47">
        <f t="shared" si="37"/>
        <v>174</v>
      </c>
      <c r="N51" s="53">
        <f t="shared" si="38"/>
        <v>191</v>
      </c>
      <c r="O51" s="51">
        <f t="shared" si="39"/>
        <v>157</v>
      </c>
      <c r="P51" s="47">
        <f t="shared" si="40"/>
        <v>175</v>
      </c>
      <c r="Q51" s="53">
        <f t="shared" si="41"/>
        <v>192</v>
      </c>
      <c r="R51" s="51">
        <f t="shared" si="42"/>
        <v>157</v>
      </c>
      <c r="S51" s="47">
        <f t="shared" si="43"/>
        <v>175</v>
      </c>
      <c r="T51" s="53">
        <f t="shared" si="44"/>
        <v>192</v>
      </c>
      <c r="U51" s="51">
        <f t="shared" si="45"/>
        <v>158</v>
      </c>
      <c r="V51" s="47">
        <f t="shared" si="46"/>
        <v>176</v>
      </c>
      <c r="W51" s="53">
        <f t="shared" si="47"/>
        <v>193</v>
      </c>
      <c r="X51" s="51">
        <f t="shared" si="48"/>
        <v>158</v>
      </c>
      <c r="Y51" s="47">
        <f t="shared" si="49"/>
        <v>176</v>
      </c>
      <c r="Z51" s="53">
        <f t="shared" si="50"/>
        <v>193</v>
      </c>
      <c r="AA51" s="51">
        <f t="shared" si="51"/>
        <v>159</v>
      </c>
      <c r="AB51" s="47">
        <f t="shared" si="52"/>
        <v>177</v>
      </c>
      <c r="AC51" s="53">
        <f t="shared" si="53"/>
        <v>194</v>
      </c>
    </row>
    <row r="52" spans="2:29" ht="13.5">
      <c r="B52" s="37">
        <v>47</v>
      </c>
      <c r="C52" s="51">
        <f t="shared" si="27"/>
        <v>154</v>
      </c>
      <c r="D52" s="47">
        <f t="shared" si="28"/>
        <v>172</v>
      </c>
      <c r="E52" s="53">
        <f t="shared" si="29"/>
        <v>189</v>
      </c>
      <c r="F52" s="51">
        <f t="shared" si="30"/>
        <v>149</v>
      </c>
      <c r="G52" s="47">
        <f t="shared" si="31"/>
        <v>166</v>
      </c>
      <c r="H52" s="53">
        <f t="shared" si="32"/>
        <v>182</v>
      </c>
      <c r="I52" s="51">
        <f t="shared" si="33"/>
        <v>159</v>
      </c>
      <c r="J52" s="47">
        <f t="shared" si="34"/>
        <v>177</v>
      </c>
      <c r="K52" s="53">
        <f t="shared" si="35"/>
        <v>194</v>
      </c>
      <c r="L52" s="51">
        <f t="shared" si="36"/>
        <v>160</v>
      </c>
      <c r="M52" s="47">
        <f t="shared" si="37"/>
        <v>178</v>
      </c>
      <c r="N52" s="53">
        <f t="shared" si="38"/>
        <v>195</v>
      </c>
      <c r="O52" s="51">
        <f t="shared" si="39"/>
        <v>160</v>
      </c>
      <c r="P52" s="47">
        <f t="shared" si="40"/>
        <v>178</v>
      </c>
      <c r="Q52" s="53">
        <f t="shared" si="41"/>
        <v>195</v>
      </c>
      <c r="R52" s="51">
        <f t="shared" si="42"/>
        <v>161</v>
      </c>
      <c r="S52" s="47">
        <f t="shared" si="43"/>
        <v>179</v>
      </c>
      <c r="T52" s="53">
        <f t="shared" si="44"/>
        <v>196</v>
      </c>
      <c r="U52" s="51">
        <f t="shared" si="45"/>
        <v>161</v>
      </c>
      <c r="V52" s="47">
        <f t="shared" si="46"/>
        <v>179</v>
      </c>
      <c r="W52" s="53">
        <f t="shared" si="47"/>
        <v>196</v>
      </c>
      <c r="X52" s="51">
        <f t="shared" si="48"/>
        <v>162</v>
      </c>
      <c r="Y52" s="47">
        <f t="shared" si="49"/>
        <v>180</v>
      </c>
      <c r="Z52" s="53">
        <f t="shared" si="50"/>
        <v>198</v>
      </c>
      <c r="AA52" s="51">
        <f t="shared" si="51"/>
        <v>162</v>
      </c>
      <c r="AB52" s="47">
        <f t="shared" si="52"/>
        <v>180</v>
      </c>
      <c r="AC52" s="53">
        <f t="shared" si="53"/>
        <v>198</v>
      </c>
    </row>
    <row r="53" spans="2:29" ht="13.5">
      <c r="B53" s="37">
        <v>48</v>
      </c>
      <c r="C53" s="51">
        <f t="shared" si="27"/>
        <v>158</v>
      </c>
      <c r="D53" s="47">
        <f t="shared" si="28"/>
        <v>176</v>
      </c>
      <c r="E53" s="53">
        <f t="shared" si="29"/>
        <v>193</v>
      </c>
      <c r="F53" s="51">
        <f t="shared" si="30"/>
        <v>152</v>
      </c>
      <c r="G53" s="47">
        <f t="shared" si="31"/>
        <v>169</v>
      </c>
      <c r="H53" s="53">
        <f t="shared" si="32"/>
        <v>185</v>
      </c>
      <c r="I53" s="51">
        <f t="shared" si="33"/>
        <v>162</v>
      </c>
      <c r="J53" s="47">
        <f t="shared" si="34"/>
        <v>181</v>
      </c>
      <c r="K53" s="53">
        <f t="shared" si="35"/>
        <v>199</v>
      </c>
      <c r="L53" s="51">
        <f t="shared" si="36"/>
        <v>163</v>
      </c>
      <c r="M53" s="47">
        <f t="shared" si="37"/>
        <v>182</v>
      </c>
      <c r="N53" s="53">
        <f t="shared" si="38"/>
        <v>200</v>
      </c>
      <c r="O53" s="51">
        <f t="shared" si="39"/>
        <v>163</v>
      </c>
      <c r="P53" s="47">
        <f t="shared" si="40"/>
        <v>182</v>
      </c>
      <c r="Q53" s="53">
        <f t="shared" si="41"/>
        <v>200</v>
      </c>
      <c r="R53" s="51">
        <f t="shared" si="42"/>
        <v>164</v>
      </c>
      <c r="S53" s="47">
        <f t="shared" si="43"/>
        <v>183</v>
      </c>
      <c r="T53" s="53">
        <f t="shared" si="44"/>
        <v>201</v>
      </c>
      <c r="U53" s="51">
        <f t="shared" si="45"/>
        <v>164</v>
      </c>
      <c r="V53" s="47">
        <f t="shared" si="46"/>
        <v>183</v>
      </c>
      <c r="W53" s="53">
        <f t="shared" si="47"/>
        <v>201</v>
      </c>
      <c r="X53" s="51">
        <f t="shared" si="48"/>
        <v>165</v>
      </c>
      <c r="Y53" s="47">
        <f t="shared" si="49"/>
        <v>184</v>
      </c>
      <c r="Z53" s="53">
        <f t="shared" si="50"/>
        <v>202</v>
      </c>
      <c r="AA53" s="51">
        <f t="shared" si="51"/>
        <v>165</v>
      </c>
      <c r="AB53" s="47">
        <f t="shared" si="52"/>
        <v>184</v>
      </c>
      <c r="AC53" s="53">
        <f t="shared" si="53"/>
        <v>202</v>
      </c>
    </row>
    <row r="54" spans="2:29" ht="13.5">
      <c r="B54" s="37">
        <v>49</v>
      </c>
      <c r="C54" s="51">
        <f t="shared" si="27"/>
        <v>161</v>
      </c>
      <c r="D54" s="47">
        <f t="shared" si="28"/>
        <v>179</v>
      </c>
      <c r="E54" s="53">
        <f t="shared" si="29"/>
        <v>196</v>
      </c>
      <c r="F54" s="51">
        <f t="shared" si="30"/>
        <v>155</v>
      </c>
      <c r="G54" s="47">
        <f t="shared" si="31"/>
        <v>173</v>
      </c>
      <c r="H54" s="53">
        <f t="shared" si="32"/>
        <v>190</v>
      </c>
      <c r="I54" s="51">
        <f t="shared" si="33"/>
        <v>166</v>
      </c>
      <c r="J54" s="47">
        <f t="shared" si="34"/>
        <v>185</v>
      </c>
      <c r="K54" s="53">
        <f t="shared" si="35"/>
        <v>203</v>
      </c>
      <c r="L54" s="51">
        <f t="shared" si="36"/>
        <v>166</v>
      </c>
      <c r="M54" s="47">
        <f t="shared" si="37"/>
        <v>185</v>
      </c>
      <c r="N54" s="53">
        <f t="shared" si="38"/>
        <v>203</v>
      </c>
      <c r="O54" s="51">
        <f t="shared" si="39"/>
        <v>167</v>
      </c>
      <c r="P54" s="47">
        <f t="shared" si="40"/>
        <v>186</v>
      </c>
      <c r="Q54" s="53">
        <f t="shared" si="41"/>
        <v>204</v>
      </c>
      <c r="R54" s="51">
        <f t="shared" si="42"/>
        <v>167</v>
      </c>
      <c r="S54" s="47">
        <f t="shared" si="43"/>
        <v>186</v>
      </c>
      <c r="T54" s="53">
        <f t="shared" si="44"/>
        <v>204</v>
      </c>
      <c r="U54" s="51">
        <f t="shared" si="45"/>
        <v>168</v>
      </c>
      <c r="V54" s="47">
        <f t="shared" si="46"/>
        <v>187</v>
      </c>
      <c r="W54" s="53">
        <f t="shared" si="47"/>
        <v>205</v>
      </c>
      <c r="X54" s="51">
        <f t="shared" si="48"/>
        <v>168</v>
      </c>
      <c r="Y54" s="47">
        <f t="shared" si="49"/>
        <v>187</v>
      </c>
      <c r="Z54" s="53">
        <f t="shared" si="50"/>
        <v>205</v>
      </c>
      <c r="AA54" s="51">
        <f t="shared" si="51"/>
        <v>169</v>
      </c>
      <c r="AB54" s="47">
        <f t="shared" si="52"/>
        <v>188</v>
      </c>
      <c r="AC54" s="53">
        <f t="shared" si="53"/>
        <v>206</v>
      </c>
    </row>
    <row r="55" spans="2:29" ht="14.25" thickBot="1">
      <c r="B55" s="32">
        <v>50</v>
      </c>
      <c r="C55" s="52">
        <f t="shared" si="27"/>
        <v>164</v>
      </c>
      <c r="D55" s="48">
        <f t="shared" si="28"/>
        <v>183</v>
      </c>
      <c r="E55" s="54">
        <f t="shared" si="29"/>
        <v>201</v>
      </c>
      <c r="F55" s="52">
        <f t="shared" si="30"/>
        <v>158</v>
      </c>
      <c r="G55" s="48">
        <f t="shared" si="31"/>
        <v>176</v>
      </c>
      <c r="H55" s="54">
        <f t="shared" si="32"/>
        <v>193</v>
      </c>
      <c r="I55" s="52">
        <f t="shared" si="33"/>
        <v>170</v>
      </c>
      <c r="J55" s="48">
        <f t="shared" si="34"/>
        <v>189</v>
      </c>
      <c r="K55" s="54">
        <f t="shared" si="35"/>
        <v>207</v>
      </c>
      <c r="L55" s="52">
        <f t="shared" si="36"/>
        <v>170</v>
      </c>
      <c r="M55" s="48">
        <f t="shared" si="37"/>
        <v>189</v>
      </c>
      <c r="N55" s="54">
        <f t="shared" si="38"/>
        <v>207</v>
      </c>
      <c r="O55" s="52">
        <f t="shared" si="39"/>
        <v>171</v>
      </c>
      <c r="P55" s="48">
        <f t="shared" si="40"/>
        <v>190</v>
      </c>
      <c r="Q55" s="54">
        <f t="shared" si="41"/>
        <v>209</v>
      </c>
      <c r="R55" s="52">
        <f t="shared" si="42"/>
        <v>171</v>
      </c>
      <c r="S55" s="48">
        <f t="shared" si="43"/>
        <v>190</v>
      </c>
      <c r="T55" s="54">
        <f t="shared" si="44"/>
        <v>209</v>
      </c>
      <c r="U55" s="52">
        <f t="shared" si="45"/>
        <v>171</v>
      </c>
      <c r="V55" s="48">
        <f t="shared" si="46"/>
        <v>191</v>
      </c>
      <c r="W55" s="54">
        <f t="shared" si="47"/>
        <v>210</v>
      </c>
      <c r="X55" s="52">
        <f t="shared" si="48"/>
        <v>171</v>
      </c>
      <c r="Y55" s="48">
        <f t="shared" si="49"/>
        <v>191</v>
      </c>
      <c r="Z55" s="54">
        <f t="shared" si="50"/>
        <v>210</v>
      </c>
      <c r="AA55" s="52">
        <f t="shared" si="51"/>
        <v>172</v>
      </c>
      <c r="AB55" s="48">
        <f t="shared" si="52"/>
        <v>192</v>
      </c>
      <c r="AC55" s="54">
        <f t="shared" si="53"/>
        <v>211</v>
      </c>
    </row>
    <row r="56" spans="2:29" ht="13.5">
      <c r="B56" s="70">
        <v>51</v>
      </c>
      <c r="C56" s="71">
        <f t="shared" si="27"/>
        <v>168</v>
      </c>
      <c r="D56" s="72">
        <f t="shared" si="28"/>
        <v>187</v>
      </c>
      <c r="E56" s="73">
        <f t="shared" si="29"/>
        <v>205</v>
      </c>
      <c r="F56" s="71">
        <f t="shared" si="30"/>
        <v>161</v>
      </c>
      <c r="G56" s="72">
        <f t="shared" si="31"/>
        <v>179</v>
      </c>
      <c r="H56" s="73">
        <f t="shared" si="32"/>
        <v>196</v>
      </c>
      <c r="I56" s="71">
        <f t="shared" si="33"/>
        <v>172</v>
      </c>
      <c r="J56" s="72">
        <f t="shared" si="34"/>
        <v>192</v>
      </c>
      <c r="K56" s="73">
        <f t="shared" si="35"/>
        <v>211</v>
      </c>
      <c r="L56" s="71">
        <f t="shared" si="36"/>
        <v>173</v>
      </c>
      <c r="M56" s="72">
        <f t="shared" si="37"/>
        <v>193</v>
      </c>
      <c r="N56" s="73">
        <f t="shared" si="38"/>
        <v>212</v>
      </c>
      <c r="O56" s="71">
        <f t="shared" si="39"/>
        <v>173</v>
      </c>
      <c r="P56" s="72">
        <f t="shared" si="40"/>
        <v>193</v>
      </c>
      <c r="Q56" s="73">
        <f t="shared" si="41"/>
        <v>212</v>
      </c>
      <c r="R56" s="71">
        <f t="shared" si="42"/>
        <v>174</v>
      </c>
      <c r="S56" s="72">
        <f t="shared" si="43"/>
        <v>194</v>
      </c>
      <c r="T56" s="73">
        <f t="shared" si="44"/>
        <v>213</v>
      </c>
      <c r="U56" s="71">
        <f t="shared" si="45"/>
        <v>174</v>
      </c>
      <c r="V56" s="72">
        <f t="shared" si="46"/>
        <v>194</v>
      </c>
      <c r="W56" s="73">
        <f t="shared" si="47"/>
        <v>213</v>
      </c>
      <c r="X56" s="71">
        <f t="shared" si="48"/>
        <v>175</v>
      </c>
      <c r="Y56" s="72">
        <f t="shared" si="49"/>
        <v>195</v>
      </c>
      <c r="Z56" s="73">
        <f t="shared" si="50"/>
        <v>214</v>
      </c>
      <c r="AA56" s="71">
        <f t="shared" si="51"/>
        <v>175</v>
      </c>
      <c r="AB56" s="72">
        <f t="shared" si="52"/>
        <v>195</v>
      </c>
      <c r="AC56" s="73">
        <f t="shared" si="53"/>
        <v>214</v>
      </c>
    </row>
    <row r="57" spans="2:29" ht="13.5">
      <c r="B57" s="37">
        <v>52</v>
      </c>
      <c r="C57" s="51">
        <f t="shared" si="27"/>
        <v>171</v>
      </c>
      <c r="D57" s="47">
        <f t="shared" si="28"/>
        <v>190</v>
      </c>
      <c r="E57" s="53">
        <f t="shared" si="29"/>
        <v>209</v>
      </c>
      <c r="F57" s="51">
        <f t="shared" si="30"/>
        <v>164</v>
      </c>
      <c r="G57" s="47">
        <f t="shared" si="31"/>
        <v>183</v>
      </c>
      <c r="H57" s="53">
        <f t="shared" si="32"/>
        <v>201</v>
      </c>
      <c r="I57" s="51">
        <f t="shared" si="33"/>
        <v>176</v>
      </c>
      <c r="J57" s="47">
        <f t="shared" si="34"/>
        <v>196</v>
      </c>
      <c r="K57" s="53">
        <f t="shared" si="35"/>
        <v>215</v>
      </c>
      <c r="L57" s="51">
        <f t="shared" si="36"/>
        <v>176</v>
      </c>
      <c r="M57" s="47">
        <f t="shared" si="37"/>
        <v>196</v>
      </c>
      <c r="N57" s="53">
        <f t="shared" si="38"/>
        <v>215</v>
      </c>
      <c r="O57" s="51">
        <f t="shared" si="39"/>
        <v>177</v>
      </c>
      <c r="P57" s="47">
        <f t="shared" si="40"/>
        <v>197</v>
      </c>
      <c r="Q57" s="53">
        <f t="shared" si="41"/>
        <v>216</v>
      </c>
      <c r="R57" s="51">
        <f t="shared" si="42"/>
        <v>177</v>
      </c>
      <c r="S57" s="47">
        <f t="shared" si="43"/>
        <v>197</v>
      </c>
      <c r="T57" s="53">
        <f t="shared" si="44"/>
        <v>216</v>
      </c>
      <c r="U57" s="51">
        <f t="shared" si="45"/>
        <v>178</v>
      </c>
      <c r="V57" s="47">
        <f t="shared" si="46"/>
        <v>198</v>
      </c>
      <c r="W57" s="53">
        <f t="shared" si="47"/>
        <v>217</v>
      </c>
      <c r="X57" s="51">
        <f t="shared" si="48"/>
        <v>178</v>
      </c>
      <c r="Y57" s="47">
        <f t="shared" si="49"/>
        <v>198</v>
      </c>
      <c r="Z57" s="53">
        <f t="shared" si="50"/>
        <v>217</v>
      </c>
      <c r="AA57" s="51">
        <f t="shared" si="51"/>
        <v>179</v>
      </c>
      <c r="AB57" s="47">
        <f t="shared" si="52"/>
        <v>199</v>
      </c>
      <c r="AC57" s="53">
        <f t="shared" si="53"/>
        <v>218</v>
      </c>
    </row>
    <row r="58" spans="2:29" ht="13.5">
      <c r="B58" s="37">
        <v>53</v>
      </c>
      <c r="C58" s="51">
        <f t="shared" si="27"/>
        <v>174</v>
      </c>
      <c r="D58" s="47">
        <f t="shared" si="28"/>
        <v>194</v>
      </c>
      <c r="E58" s="53">
        <f t="shared" si="29"/>
        <v>213</v>
      </c>
      <c r="F58" s="51">
        <f t="shared" si="30"/>
        <v>167</v>
      </c>
      <c r="G58" s="47">
        <f t="shared" si="31"/>
        <v>186</v>
      </c>
      <c r="H58" s="53">
        <f t="shared" si="32"/>
        <v>204</v>
      </c>
      <c r="I58" s="51">
        <f t="shared" si="33"/>
        <v>180</v>
      </c>
      <c r="J58" s="47">
        <f t="shared" si="34"/>
        <v>200</v>
      </c>
      <c r="K58" s="53">
        <f t="shared" si="35"/>
        <v>220</v>
      </c>
      <c r="L58" s="51">
        <f t="shared" si="36"/>
        <v>180</v>
      </c>
      <c r="M58" s="47">
        <f t="shared" si="37"/>
        <v>200</v>
      </c>
      <c r="N58" s="53">
        <f t="shared" si="38"/>
        <v>220</v>
      </c>
      <c r="O58" s="51">
        <f t="shared" si="39"/>
        <v>180</v>
      </c>
      <c r="P58" s="47">
        <f t="shared" si="40"/>
        <v>201</v>
      </c>
      <c r="Q58" s="53">
        <f t="shared" si="41"/>
        <v>221</v>
      </c>
      <c r="R58" s="51">
        <f t="shared" si="42"/>
        <v>180</v>
      </c>
      <c r="S58" s="47">
        <f t="shared" si="43"/>
        <v>201</v>
      </c>
      <c r="T58" s="53">
        <f t="shared" si="44"/>
        <v>221</v>
      </c>
      <c r="U58" s="51">
        <f t="shared" si="45"/>
        <v>181</v>
      </c>
      <c r="V58" s="47">
        <f t="shared" si="46"/>
        <v>202</v>
      </c>
      <c r="W58" s="53">
        <f t="shared" si="47"/>
        <v>222</v>
      </c>
      <c r="X58" s="51">
        <f t="shared" si="48"/>
        <v>181</v>
      </c>
      <c r="Y58" s="47">
        <f t="shared" si="49"/>
        <v>202</v>
      </c>
      <c r="Z58" s="53">
        <f t="shared" si="50"/>
        <v>222</v>
      </c>
      <c r="AA58" s="51">
        <f t="shared" si="51"/>
        <v>182</v>
      </c>
      <c r="AB58" s="47">
        <f t="shared" si="52"/>
        <v>203</v>
      </c>
      <c r="AC58" s="53">
        <f t="shared" si="53"/>
        <v>223</v>
      </c>
    </row>
    <row r="59" spans="2:29" ht="13.5">
      <c r="B59" s="37">
        <v>54</v>
      </c>
      <c r="C59" s="51">
        <f t="shared" si="27"/>
        <v>177</v>
      </c>
      <c r="D59" s="47">
        <f t="shared" si="28"/>
        <v>197</v>
      </c>
      <c r="E59" s="53">
        <f t="shared" si="29"/>
        <v>216</v>
      </c>
      <c r="F59" s="51">
        <f t="shared" si="30"/>
        <v>171</v>
      </c>
      <c r="G59" s="47">
        <f t="shared" si="31"/>
        <v>190</v>
      </c>
      <c r="H59" s="53">
        <f t="shared" si="32"/>
        <v>209</v>
      </c>
      <c r="I59" s="51">
        <f t="shared" si="33"/>
        <v>182</v>
      </c>
      <c r="J59" s="47">
        <f t="shared" si="34"/>
        <v>203</v>
      </c>
      <c r="K59" s="53">
        <f t="shared" si="35"/>
        <v>223</v>
      </c>
      <c r="L59" s="51">
        <f t="shared" si="36"/>
        <v>183</v>
      </c>
      <c r="M59" s="47">
        <f t="shared" si="37"/>
        <v>204</v>
      </c>
      <c r="N59" s="53">
        <f t="shared" si="38"/>
        <v>224</v>
      </c>
      <c r="O59" s="51">
        <f t="shared" si="39"/>
        <v>183</v>
      </c>
      <c r="P59" s="47">
        <f t="shared" si="40"/>
        <v>204</v>
      </c>
      <c r="Q59" s="53">
        <f t="shared" si="41"/>
        <v>224</v>
      </c>
      <c r="R59" s="51">
        <f t="shared" si="42"/>
        <v>184</v>
      </c>
      <c r="S59" s="47">
        <f t="shared" si="43"/>
        <v>205</v>
      </c>
      <c r="T59" s="53">
        <f t="shared" si="44"/>
        <v>225</v>
      </c>
      <c r="U59" s="51">
        <f t="shared" si="45"/>
        <v>184</v>
      </c>
      <c r="V59" s="47">
        <f t="shared" si="46"/>
        <v>205</v>
      </c>
      <c r="W59" s="53">
        <f t="shared" si="47"/>
        <v>225</v>
      </c>
      <c r="X59" s="51">
        <f t="shared" si="48"/>
        <v>185</v>
      </c>
      <c r="Y59" s="47">
        <f t="shared" si="49"/>
        <v>206</v>
      </c>
      <c r="Z59" s="53">
        <f t="shared" si="50"/>
        <v>226</v>
      </c>
      <c r="AA59" s="51">
        <f t="shared" si="51"/>
        <v>185</v>
      </c>
      <c r="AB59" s="47">
        <f t="shared" si="52"/>
        <v>206</v>
      </c>
      <c r="AC59" s="53">
        <f t="shared" si="53"/>
        <v>226</v>
      </c>
    </row>
    <row r="60" spans="2:29" ht="13.5">
      <c r="B60" s="37">
        <v>55</v>
      </c>
      <c r="C60" s="51">
        <f t="shared" si="27"/>
        <v>180</v>
      </c>
      <c r="D60" s="47">
        <f t="shared" si="28"/>
        <v>201</v>
      </c>
      <c r="E60" s="53">
        <f t="shared" si="29"/>
        <v>221</v>
      </c>
      <c r="F60" s="51">
        <f t="shared" si="30"/>
        <v>173</v>
      </c>
      <c r="G60" s="47">
        <f t="shared" si="31"/>
        <v>193</v>
      </c>
      <c r="H60" s="53">
        <f t="shared" si="32"/>
        <v>212</v>
      </c>
      <c r="I60" s="51">
        <f t="shared" si="33"/>
        <v>186</v>
      </c>
      <c r="J60" s="47">
        <f t="shared" si="34"/>
        <v>207</v>
      </c>
      <c r="K60" s="53">
        <f t="shared" si="35"/>
        <v>227</v>
      </c>
      <c r="L60" s="51">
        <f t="shared" si="36"/>
        <v>186</v>
      </c>
      <c r="M60" s="47">
        <f t="shared" si="37"/>
        <v>207</v>
      </c>
      <c r="N60" s="53">
        <f t="shared" si="38"/>
        <v>227</v>
      </c>
      <c r="O60" s="51">
        <f t="shared" si="39"/>
        <v>187</v>
      </c>
      <c r="P60" s="47">
        <f t="shared" si="40"/>
        <v>208</v>
      </c>
      <c r="Q60" s="53">
        <f t="shared" si="41"/>
        <v>228</v>
      </c>
      <c r="R60" s="51">
        <f t="shared" si="42"/>
        <v>188</v>
      </c>
      <c r="S60" s="47">
        <f t="shared" si="43"/>
        <v>209</v>
      </c>
      <c r="T60" s="53">
        <f t="shared" si="44"/>
        <v>229</v>
      </c>
      <c r="U60" s="51">
        <f t="shared" si="45"/>
        <v>188</v>
      </c>
      <c r="V60" s="47">
        <f t="shared" si="46"/>
        <v>209</v>
      </c>
      <c r="W60" s="53">
        <f t="shared" si="47"/>
        <v>229</v>
      </c>
      <c r="X60" s="51">
        <f t="shared" si="48"/>
        <v>189</v>
      </c>
      <c r="Y60" s="47">
        <f t="shared" si="49"/>
        <v>210</v>
      </c>
      <c r="Z60" s="53">
        <f t="shared" si="50"/>
        <v>231</v>
      </c>
      <c r="AA60" s="51">
        <f t="shared" si="51"/>
        <v>189</v>
      </c>
      <c r="AB60" s="47">
        <f t="shared" si="52"/>
        <v>210</v>
      </c>
      <c r="AC60" s="53">
        <f t="shared" si="53"/>
        <v>231</v>
      </c>
    </row>
    <row r="61" spans="2:29" ht="13.5">
      <c r="B61" s="37">
        <v>56</v>
      </c>
      <c r="C61" s="51">
        <f t="shared" si="27"/>
        <v>183</v>
      </c>
      <c r="D61" s="47">
        <f t="shared" si="28"/>
        <v>204</v>
      </c>
      <c r="E61" s="53">
        <f t="shared" si="29"/>
        <v>224</v>
      </c>
      <c r="F61" s="51">
        <f t="shared" si="30"/>
        <v>177</v>
      </c>
      <c r="G61" s="47">
        <f t="shared" si="31"/>
        <v>197</v>
      </c>
      <c r="H61" s="53">
        <f t="shared" si="32"/>
        <v>216</v>
      </c>
      <c r="I61" s="51">
        <f t="shared" si="33"/>
        <v>189</v>
      </c>
      <c r="J61" s="47">
        <f t="shared" si="34"/>
        <v>211</v>
      </c>
      <c r="K61" s="53">
        <f t="shared" si="35"/>
        <v>232</v>
      </c>
      <c r="L61" s="51">
        <f t="shared" si="36"/>
        <v>189</v>
      </c>
      <c r="M61" s="47">
        <f t="shared" si="37"/>
        <v>211</v>
      </c>
      <c r="N61" s="53">
        <f t="shared" si="38"/>
        <v>232</v>
      </c>
      <c r="O61" s="51">
        <f t="shared" si="39"/>
        <v>190</v>
      </c>
      <c r="P61" s="47">
        <f t="shared" si="40"/>
        <v>212</v>
      </c>
      <c r="Q61" s="53">
        <f t="shared" si="41"/>
        <v>233</v>
      </c>
      <c r="R61" s="51">
        <f t="shared" si="42"/>
        <v>190</v>
      </c>
      <c r="S61" s="47">
        <f t="shared" si="43"/>
        <v>212</v>
      </c>
      <c r="T61" s="53">
        <f t="shared" si="44"/>
        <v>233</v>
      </c>
      <c r="U61" s="51">
        <f t="shared" si="45"/>
        <v>191</v>
      </c>
      <c r="V61" s="47">
        <f t="shared" si="46"/>
        <v>213</v>
      </c>
      <c r="W61" s="53">
        <f t="shared" si="47"/>
        <v>234</v>
      </c>
      <c r="X61" s="51">
        <f t="shared" si="48"/>
        <v>191</v>
      </c>
      <c r="Y61" s="47">
        <f t="shared" si="49"/>
        <v>213</v>
      </c>
      <c r="Z61" s="53">
        <f t="shared" si="50"/>
        <v>234</v>
      </c>
      <c r="AA61" s="51">
        <f t="shared" si="51"/>
        <v>192</v>
      </c>
      <c r="AB61" s="47">
        <f t="shared" si="52"/>
        <v>214</v>
      </c>
      <c r="AC61" s="53">
        <f t="shared" si="53"/>
        <v>235</v>
      </c>
    </row>
    <row r="62" spans="2:31" ht="13.5">
      <c r="B62" s="37">
        <v>57</v>
      </c>
      <c r="C62" s="51">
        <f t="shared" si="27"/>
        <v>187</v>
      </c>
      <c r="D62" s="47">
        <f t="shared" si="28"/>
        <v>208</v>
      </c>
      <c r="E62" s="53">
        <f t="shared" si="29"/>
        <v>228</v>
      </c>
      <c r="F62" s="51">
        <f t="shared" si="30"/>
        <v>180</v>
      </c>
      <c r="G62" s="47">
        <f t="shared" si="31"/>
        <v>200</v>
      </c>
      <c r="H62" s="53">
        <f t="shared" si="32"/>
        <v>220</v>
      </c>
      <c r="I62" s="51">
        <f t="shared" si="33"/>
        <v>192</v>
      </c>
      <c r="J62" s="47">
        <f t="shared" si="34"/>
        <v>214</v>
      </c>
      <c r="K62" s="53">
        <f t="shared" si="35"/>
        <v>235</v>
      </c>
      <c r="L62" s="51">
        <f t="shared" si="36"/>
        <v>193</v>
      </c>
      <c r="M62" s="47">
        <f t="shared" si="37"/>
        <v>215</v>
      </c>
      <c r="N62" s="53">
        <f t="shared" si="38"/>
        <v>236</v>
      </c>
      <c r="O62" s="51">
        <f t="shared" si="39"/>
        <v>193</v>
      </c>
      <c r="P62" s="47">
        <f t="shared" si="40"/>
        <v>215</v>
      </c>
      <c r="Q62" s="53">
        <f t="shared" si="41"/>
        <v>236</v>
      </c>
      <c r="R62" s="51">
        <f t="shared" si="42"/>
        <v>194</v>
      </c>
      <c r="S62" s="47">
        <f t="shared" si="43"/>
        <v>216</v>
      </c>
      <c r="T62" s="53">
        <f t="shared" si="44"/>
        <v>237</v>
      </c>
      <c r="U62" s="51">
        <f t="shared" si="45"/>
        <v>195</v>
      </c>
      <c r="V62" s="47">
        <f t="shared" si="46"/>
        <v>217</v>
      </c>
      <c r="W62" s="53">
        <f t="shared" si="47"/>
        <v>238</v>
      </c>
      <c r="X62" s="51">
        <f t="shared" si="48"/>
        <v>195</v>
      </c>
      <c r="Y62" s="47">
        <f t="shared" si="49"/>
        <v>217</v>
      </c>
      <c r="Z62" s="53">
        <f t="shared" si="50"/>
        <v>238</v>
      </c>
      <c r="AA62" s="51">
        <f t="shared" si="51"/>
        <v>196</v>
      </c>
      <c r="AB62" s="47">
        <f t="shared" si="52"/>
        <v>218</v>
      </c>
      <c r="AC62" s="53">
        <f t="shared" si="53"/>
        <v>239</v>
      </c>
      <c r="AE62" s="46"/>
    </row>
    <row r="63" spans="2:29" ht="13.5">
      <c r="B63" s="37">
        <v>58</v>
      </c>
      <c r="C63" s="51">
        <f t="shared" si="27"/>
        <v>190</v>
      </c>
      <c r="D63" s="47">
        <f t="shared" si="28"/>
        <v>212</v>
      </c>
      <c r="E63" s="53">
        <f t="shared" si="29"/>
        <v>233</v>
      </c>
      <c r="F63" s="51">
        <f t="shared" si="30"/>
        <v>182</v>
      </c>
      <c r="G63" s="47">
        <f t="shared" si="31"/>
        <v>203</v>
      </c>
      <c r="H63" s="53">
        <f t="shared" si="32"/>
        <v>223</v>
      </c>
      <c r="I63" s="51">
        <f t="shared" si="33"/>
        <v>196</v>
      </c>
      <c r="J63" s="47">
        <f t="shared" si="34"/>
        <v>218</v>
      </c>
      <c r="K63" s="53">
        <f t="shared" si="35"/>
        <v>239</v>
      </c>
      <c r="L63" s="51">
        <f t="shared" si="36"/>
        <v>197</v>
      </c>
      <c r="M63" s="47">
        <f t="shared" si="37"/>
        <v>219</v>
      </c>
      <c r="N63" s="53">
        <f t="shared" si="38"/>
        <v>240</v>
      </c>
      <c r="O63" s="51">
        <f t="shared" si="39"/>
        <v>197</v>
      </c>
      <c r="P63" s="47">
        <f t="shared" si="40"/>
        <v>219</v>
      </c>
      <c r="Q63" s="53">
        <f t="shared" si="41"/>
        <v>240</v>
      </c>
      <c r="R63" s="51">
        <f t="shared" si="42"/>
        <v>198</v>
      </c>
      <c r="S63" s="47">
        <f t="shared" si="43"/>
        <v>220</v>
      </c>
      <c r="T63" s="53">
        <f t="shared" si="44"/>
        <v>242</v>
      </c>
      <c r="U63" s="51">
        <f t="shared" si="45"/>
        <v>198</v>
      </c>
      <c r="V63" s="47">
        <f t="shared" si="46"/>
        <v>220</v>
      </c>
      <c r="W63" s="53">
        <f t="shared" si="47"/>
        <v>242</v>
      </c>
      <c r="X63" s="51">
        <f t="shared" si="48"/>
        <v>198</v>
      </c>
      <c r="Y63" s="47">
        <f t="shared" si="49"/>
        <v>221</v>
      </c>
      <c r="Z63" s="53">
        <f t="shared" si="50"/>
        <v>243</v>
      </c>
      <c r="AA63" s="51">
        <f t="shared" si="51"/>
        <v>198</v>
      </c>
      <c r="AB63" s="47">
        <f t="shared" si="52"/>
        <v>221</v>
      </c>
      <c r="AC63" s="53">
        <f t="shared" si="53"/>
        <v>243</v>
      </c>
    </row>
    <row r="64" spans="2:31" ht="13.5">
      <c r="B64" s="37">
        <v>59</v>
      </c>
      <c r="C64" s="51">
        <f t="shared" si="27"/>
        <v>193</v>
      </c>
      <c r="D64" s="47">
        <f t="shared" si="28"/>
        <v>215</v>
      </c>
      <c r="E64" s="53">
        <f t="shared" si="29"/>
        <v>236</v>
      </c>
      <c r="F64" s="51">
        <f t="shared" si="30"/>
        <v>186</v>
      </c>
      <c r="G64" s="47">
        <f t="shared" si="31"/>
        <v>207</v>
      </c>
      <c r="H64" s="53">
        <f t="shared" si="32"/>
        <v>227</v>
      </c>
      <c r="I64" s="51">
        <f t="shared" si="33"/>
        <v>199</v>
      </c>
      <c r="J64" s="47">
        <f t="shared" si="34"/>
        <v>222</v>
      </c>
      <c r="K64" s="53">
        <f t="shared" si="35"/>
        <v>244</v>
      </c>
      <c r="L64" s="51">
        <f t="shared" si="36"/>
        <v>199</v>
      </c>
      <c r="M64" s="47">
        <f t="shared" si="37"/>
        <v>222</v>
      </c>
      <c r="N64" s="53">
        <f t="shared" si="38"/>
        <v>244</v>
      </c>
      <c r="O64" s="51">
        <f t="shared" si="39"/>
        <v>200</v>
      </c>
      <c r="P64" s="47">
        <f t="shared" si="40"/>
        <v>223</v>
      </c>
      <c r="Q64" s="53">
        <f t="shared" si="41"/>
        <v>245</v>
      </c>
      <c r="R64" s="51">
        <f t="shared" si="42"/>
        <v>200</v>
      </c>
      <c r="S64" s="47">
        <f t="shared" si="43"/>
        <v>223</v>
      </c>
      <c r="T64" s="53">
        <f t="shared" si="44"/>
        <v>245</v>
      </c>
      <c r="U64" s="51">
        <f t="shared" si="45"/>
        <v>201</v>
      </c>
      <c r="V64" s="47">
        <f t="shared" si="46"/>
        <v>224</v>
      </c>
      <c r="W64" s="53">
        <f t="shared" si="47"/>
        <v>246</v>
      </c>
      <c r="X64" s="51">
        <f t="shared" si="48"/>
        <v>202</v>
      </c>
      <c r="Y64" s="47">
        <f t="shared" si="49"/>
        <v>225</v>
      </c>
      <c r="Z64" s="53">
        <f t="shared" si="50"/>
        <v>247</v>
      </c>
      <c r="AA64" s="51">
        <f t="shared" si="51"/>
        <v>202</v>
      </c>
      <c r="AB64" s="47">
        <f t="shared" si="52"/>
        <v>225</v>
      </c>
      <c r="AC64" s="53">
        <f t="shared" si="53"/>
        <v>247</v>
      </c>
      <c r="AE64" s="46"/>
    </row>
    <row r="65" spans="2:29" ht="13.5">
      <c r="B65" s="37">
        <v>60</v>
      </c>
      <c r="C65" s="51">
        <f t="shared" si="27"/>
        <v>197</v>
      </c>
      <c r="D65" s="47">
        <f t="shared" si="28"/>
        <v>219</v>
      </c>
      <c r="E65" s="53">
        <f t="shared" si="29"/>
        <v>240</v>
      </c>
      <c r="F65" s="51">
        <f t="shared" si="30"/>
        <v>189</v>
      </c>
      <c r="G65" s="47">
        <f t="shared" si="31"/>
        <v>210</v>
      </c>
      <c r="H65" s="53">
        <f t="shared" si="32"/>
        <v>231</v>
      </c>
      <c r="I65" s="51">
        <f t="shared" si="33"/>
        <v>202</v>
      </c>
      <c r="J65" s="47">
        <f t="shared" si="34"/>
        <v>225</v>
      </c>
      <c r="K65" s="53">
        <f t="shared" si="35"/>
        <v>247</v>
      </c>
      <c r="L65" s="51">
        <f t="shared" si="36"/>
        <v>203</v>
      </c>
      <c r="M65" s="47">
        <f t="shared" si="37"/>
        <v>226</v>
      </c>
      <c r="N65" s="53">
        <f t="shared" si="38"/>
        <v>248</v>
      </c>
      <c r="O65" s="51">
        <f t="shared" si="39"/>
        <v>204</v>
      </c>
      <c r="P65" s="47">
        <f t="shared" si="40"/>
        <v>227</v>
      </c>
      <c r="Q65" s="53">
        <f t="shared" si="41"/>
        <v>249</v>
      </c>
      <c r="R65" s="51">
        <f t="shared" si="42"/>
        <v>204</v>
      </c>
      <c r="S65" s="47">
        <f t="shared" si="43"/>
        <v>227</v>
      </c>
      <c r="T65" s="53">
        <f t="shared" si="44"/>
        <v>249</v>
      </c>
      <c r="U65" s="51">
        <f t="shared" si="45"/>
        <v>205</v>
      </c>
      <c r="V65" s="47">
        <f t="shared" si="46"/>
        <v>228</v>
      </c>
      <c r="W65" s="53">
        <f t="shared" si="47"/>
        <v>250</v>
      </c>
      <c r="X65" s="51">
        <f t="shared" si="48"/>
        <v>205</v>
      </c>
      <c r="Y65" s="47">
        <f t="shared" si="49"/>
        <v>228</v>
      </c>
      <c r="Z65" s="53">
        <f t="shared" si="50"/>
        <v>250</v>
      </c>
      <c r="AA65" s="51">
        <f t="shared" si="51"/>
        <v>206</v>
      </c>
      <c r="AB65" s="47">
        <f t="shared" si="52"/>
        <v>229</v>
      </c>
      <c r="AC65" s="53">
        <f t="shared" si="53"/>
        <v>251</v>
      </c>
    </row>
    <row r="66" spans="2:29" ht="13.5">
      <c r="B66" s="37">
        <v>61</v>
      </c>
      <c r="C66" s="51">
        <f t="shared" si="27"/>
        <v>199</v>
      </c>
      <c r="D66" s="47">
        <f t="shared" si="28"/>
        <v>222</v>
      </c>
      <c r="E66" s="53">
        <f t="shared" si="29"/>
        <v>244</v>
      </c>
      <c r="F66" s="51">
        <f t="shared" si="30"/>
        <v>192</v>
      </c>
      <c r="G66" s="47">
        <f t="shared" si="31"/>
        <v>214</v>
      </c>
      <c r="H66" s="53">
        <f t="shared" si="32"/>
        <v>235</v>
      </c>
      <c r="I66" s="51">
        <f t="shared" si="33"/>
        <v>206</v>
      </c>
      <c r="J66" s="47">
        <f t="shared" si="34"/>
        <v>229</v>
      </c>
      <c r="K66" s="53">
        <f t="shared" si="35"/>
        <v>251</v>
      </c>
      <c r="L66" s="51">
        <f t="shared" si="36"/>
        <v>207</v>
      </c>
      <c r="M66" s="47">
        <f t="shared" si="37"/>
        <v>230</v>
      </c>
      <c r="N66" s="53">
        <f t="shared" si="38"/>
        <v>253</v>
      </c>
      <c r="O66" s="51">
        <f t="shared" si="39"/>
        <v>207</v>
      </c>
      <c r="P66" s="47">
        <f t="shared" si="40"/>
        <v>230</v>
      </c>
      <c r="Q66" s="53">
        <f t="shared" si="41"/>
        <v>253</v>
      </c>
      <c r="R66" s="51">
        <f t="shared" si="42"/>
        <v>207</v>
      </c>
      <c r="S66" s="47">
        <f t="shared" si="43"/>
        <v>231</v>
      </c>
      <c r="T66" s="53">
        <f t="shared" si="44"/>
        <v>254</v>
      </c>
      <c r="U66" s="51">
        <f t="shared" si="45"/>
        <v>207</v>
      </c>
      <c r="V66" s="47">
        <f t="shared" si="46"/>
        <v>231</v>
      </c>
      <c r="W66" s="53">
        <f t="shared" si="47"/>
        <v>254</v>
      </c>
      <c r="X66" s="51">
        <f t="shared" si="48"/>
        <v>208</v>
      </c>
      <c r="Y66" s="47">
        <f t="shared" si="49"/>
        <v>232</v>
      </c>
      <c r="Z66" s="53">
        <f t="shared" si="50"/>
        <v>255</v>
      </c>
      <c r="AA66" s="51">
        <f t="shared" si="51"/>
        <v>209</v>
      </c>
      <c r="AB66" s="47">
        <f t="shared" si="52"/>
        <v>233</v>
      </c>
      <c r="AC66" s="53">
        <f t="shared" si="53"/>
        <v>256</v>
      </c>
    </row>
    <row r="67" spans="2:29" ht="13.5">
      <c r="B67" s="37">
        <v>62</v>
      </c>
      <c r="C67" s="51">
        <f t="shared" si="27"/>
        <v>203</v>
      </c>
      <c r="D67" s="47">
        <f t="shared" si="28"/>
        <v>226</v>
      </c>
      <c r="E67" s="53">
        <f t="shared" si="29"/>
        <v>248</v>
      </c>
      <c r="F67" s="51">
        <f t="shared" si="30"/>
        <v>195</v>
      </c>
      <c r="G67" s="47">
        <f t="shared" si="31"/>
        <v>217</v>
      </c>
      <c r="H67" s="53">
        <f t="shared" si="32"/>
        <v>238</v>
      </c>
      <c r="I67" s="51">
        <f t="shared" si="33"/>
        <v>209</v>
      </c>
      <c r="J67" s="47">
        <f t="shared" si="34"/>
        <v>233</v>
      </c>
      <c r="K67" s="53">
        <f t="shared" si="35"/>
        <v>256</v>
      </c>
      <c r="L67" s="51">
        <f t="shared" si="36"/>
        <v>209</v>
      </c>
      <c r="M67" s="47">
        <f t="shared" si="37"/>
        <v>233</v>
      </c>
      <c r="N67" s="53">
        <f t="shared" si="38"/>
        <v>256</v>
      </c>
      <c r="O67" s="51">
        <f t="shared" si="39"/>
        <v>210</v>
      </c>
      <c r="P67" s="47">
        <f t="shared" si="40"/>
        <v>234</v>
      </c>
      <c r="Q67" s="53">
        <f t="shared" si="41"/>
        <v>257</v>
      </c>
      <c r="R67" s="51">
        <f t="shared" si="42"/>
        <v>211</v>
      </c>
      <c r="S67" s="47">
        <f t="shared" si="43"/>
        <v>235</v>
      </c>
      <c r="T67" s="53">
        <f t="shared" si="44"/>
        <v>258</v>
      </c>
      <c r="U67" s="51">
        <f t="shared" si="45"/>
        <v>211</v>
      </c>
      <c r="V67" s="47">
        <f t="shared" si="46"/>
        <v>235</v>
      </c>
      <c r="W67" s="53">
        <f t="shared" si="47"/>
        <v>258</v>
      </c>
      <c r="X67" s="51">
        <f t="shared" si="48"/>
        <v>212</v>
      </c>
      <c r="Y67" s="47">
        <f t="shared" si="49"/>
        <v>236</v>
      </c>
      <c r="Z67" s="53">
        <f t="shared" si="50"/>
        <v>259</v>
      </c>
      <c r="AA67" s="51">
        <f t="shared" si="51"/>
        <v>212</v>
      </c>
      <c r="AB67" s="47">
        <f t="shared" si="52"/>
        <v>236</v>
      </c>
      <c r="AC67" s="53">
        <f t="shared" si="53"/>
        <v>259</v>
      </c>
    </row>
    <row r="68" spans="2:29" ht="13.5">
      <c r="B68" s="37">
        <v>63</v>
      </c>
      <c r="C68" s="51">
        <f t="shared" si="27"/>
        <v>206</v>
      </c>
      <c r="D68" s="47">
        <f t="shared" si="28"/>
        <v>229</v>
      </c>
      <c r="E68" s="53">
        <f t="shared" si="29"/>
        <v>251</v>
      </c>
      <c r="F68" s="51">
        <f t="shared" si="30"/>
        <v>198</v>
      </c>
      <c r="G68" s="47">
        <f t="shared" si="31"/>
        <v>221</v>
      </c>
      <c r="H68" s="53">
        <f t="shared" si="32"/>
        <v>243</v>
      </c>
      <c r="I68" s="51">
        <f t="shared" si="33"/>
        <v>212</v>
      </c>
      <c r="J68" s="47">
        <f t="shared" si="34"/>
        <v>236</v>
      </c>
      <c r="K68" s="53">
        <f t="shared" si="35"/>
        <v>259</v>
      </c>
      <c r="L68" s="51">
        <f t="shared" si="36"/>
        <v>213</v>
      </c>
      <c r="M68" s="47">
        <f t="shared" si="37"/>
        <v>237</v>
      </c>
      <c r="N68" s="53">
        <f t="shared" si="38"/>
        <v>260</v>
      </c>
      <c r="O68" s="51">
        <f t="shared" si="39"/>
        <v>214</v>
      </c>
      <c r="P68" s="47">
        <f t="shared" si="40"/>
        <v>238</v>
      </c>
      <c r="Q68" s="53">
        <f t="shared" si="41"/>
        <v>261</v>
      </c>
      <c r="R68" s="51">
        <f t="shared" si="42"/>
        <v>214</v>
      </c>
      <c r="S68" s="47">
        <f t="shared" si="43"/>
        <v>238</v>
      </c>
      <c r="T68" s="53">
        <f t="shared" si="44"/>
        <v>261</v>
      </c>
      <c r="U68" s="51">
        <f t="shared" si="45"/>
        <v>215</v>
      </c>
      <c r="V68" s="47">
        <f t="shared" si="46"/>
        <v>239</v>
      </c>
      <c r="W68" s="53">
        <f t="shared" si="47"/>
        <v>262</v>
      </c>
      <c r="X68" s="51">
        <f t="shared" si="48"/>
        <v>215</v>
      </c>
      <c r="Y68" s="47">
        <f t="shared" si="49"/>
        <v>239</v>
      </c>
      <c r="Z68" s="53">
        <f t="shared" si="50"/>
        <v>262</v>
      </c>
      <c r="AA68" s="51">
        <f t="shared" si="51"/>
        <v>216</v>
      </c>
      <c r="AB68" s="47">
        <f t="shared" si="52"/>
        <v>240</v>
      </c>
      <c r="AC68" s="53">
        <f t="shared" si="53"/>
        <v>264</v>
      </c>
    </row>
    <row r="69" spans="2:29" ht="13.5">
      <c r="B69" s="37">
        <v>64</v>
      </c>
      <c r="C69" s="51">
        <f t="shared" si="27"/>
        <v>209</v>
      </c>
      <c r="D69" s="47">
        <f t="shared" si="28"/>
        <v>233</v>
      </c>
      <c r="E69" s="53">
        <f t="shared" si="29"/>
        <v>256</v>
      </c>
      <c r="F69" s="51">
        <f t="shared" si="30"/>
        <v>201</v>
      </c>
      <c r="G69" s="47">
        <f t="shared" si="31"/>
        <v>224</v>
      </c>
      <c r="H69" s="53">
        <f t="shared" si="32"/>
        <v>246</v>
      </c>
      <c r="I69" s="51">
        <f t="shared" si="33"/>
        <v>216</v>
      </c>
      <c r="J69" s="47">
        <f t="shared" si="34"/>
        <v>240</v>
      </c>
      <c r="K69" s="53">
        <f t="shared" si="35"/>
        <v>264</v>
      </c>
      <c r="L69" s="51">
        <f t="shared" si="36"/>
        <v>216</v>
      </c>
      <c r="M69" s="47">
        <f t="shared" si="37"/>
        <v>241</v>
      </c>
      <c r="N69" s="53">
        <f t="shared" si="38"/>
        <v>265</v>
      </c>
      <c r="O69" s="51">
        <f t="shared" si="39"/>
        <v>216</v>
      </c>
      <c r="P69" s="47">
        <f t="shared" si="40"/>
        <v>241</v>
      </c>
      <c r="Q69" s="53">
        <f t="shared" si="41"/>
        <v>265</v>
      </c>
      <c r="R69" s="51">
        <f t="shared" si="42"/>
        <v>217</v>
      </c>
      <c r="S69" s="47">
        <f t="shared" si="43"/>
        <v>242</v>
      </c>
      <c r="T69" s="53">
        <f t="shared" si="44"/>
        <v>266</v>
      </c>
      <c r="U69" s="51">
        <f t="shared" si="45"/>
        <v>218</v>
      </c>
      <c r="V69" s="47">
        <f t="shared" si="46"/>
        <v>243</v>
      </c>
      <c r="W69" s="53">
        <f t="shared" si="47"/>
        <v>267</v>
      </c>
      <c r="X69" s="51">
        <f t="shared" si="48"/>
        <v>218</v>
      </c>
      <c r="Y69" s="47">
        <f t="shared" si="49"/>
        <v>243</v>
      </c>
      <c r="Z69" s="53">
        <f t="shared" si="50"/>
        <v>267</v>
      </c>
      <c r="AA69" s="51">
        <f t="shared" si="51"/>
        <v>219</v>
      </c>
      <c r="AB69" s="47">
        <f t="shared" si="52"/>
        <v>244</v>
      </c>
      <c r="AC69" s="53">
        <f t="shared" si="53"/>
        <v>268</v>
      </c>
    </row>
    <row r="70" spans="2:29" ht="13.5">
      <c r="B70" s="37">
        <v>65</v>
      </c>
      <c r="C70" s="51">
        <f aca="true" t="shared" si="54" ref="C70:C105">IF($I$3="HP","×",ROUNDDOWN((ROUNDDOWN((VLOOKUP($I$3,$AF$4:$AJ$9,3,FALSE)*2+$C$4+ROUNDDOWN($U$3/4,0))*$B70/100,0)+5)*0.9,0))</f>
        <v>213</v>
      </c>
      <c r="D70" s="47">
        <f aca="true" t="shared" si="55" ref="D70:D105">IF($I$3="HP",(ROUNDDOWN((VLOOKUP($I$3,$AF$4:$AJ$9,3,FALSE)*2+$C$4+ROUNDDOWN($U$3/4,0))*$B70/100,0)+10+$B70),(ROUNDDOWN((VLOOKUP($I$3,$AF$4:$AJ$9,3,FALSE)*2+$C$4+ROUNDDOWN($U$3/4,0))*$B70/100,0)+5))</f>
        <v>237</v>
      </c>
      <c r="E70" s="53">
        <f aca="true" t="shared" si="56" ref="E70:E105">IF($I$3="HP","×",ROUNDDOWN((ROUNDDOWN((VLOOKUP($I$3,$AF$4:$AJ$9,3,FALSE)*2+$C$4+ROUNDDOWN($U$3/4,0))*$B70/100,0)+5)*1.1,0))</f>
        <v>260</v>
      </c>
      <c r="F70" s="51">
        <f aca="true" t="shared" si="57" ref="F70:F105">IF($I$3="HP","×",ROUNDDOWN((ROUNDDOWN((VLOOKUP($I$3,$AF$4:$AJ$9,3,FALSE)*2+$F$4+ROUNDDOWN($U$3/4,0))*$B70/100,0)+5)*0.9,0))</f>
        <v>204</v>
      </c>
      <c r="G70" s="47">
        <f aca="true" t="shared" si="58" ref="G70:G105">IF($I$3="HP",(ROUNDDOWN((VLOOKUP($I$3,$AF$4:$AJ$9,3,FALSE)*2+$F$4+ROUNDDOWN($U$3/4,0))*$B70/100,0)+10+$B70),(ROUNDDOWN((VLOOKUP($I$3,$AF$4:$AJ$9,3,FALSE)*2+$F$4+ROUNDDOWN($U$3/4,0))*$B70/100,0)+5))</f>
        <v>227</v>
      </c>
      <c r="H70" s="53">
        <f aca="true" t="shared" si="59" ref="H70:H105">IF($I$3="HP","×",ROUNDDOWN((ROUNDDOWN((VLOOKUP($I$3,$AF$4:$AJ$9,3,FALSE)*2+$F$4+ROUNDDOWN($U$3/4,0))*$B70/100,0)+5)*1.1,0))</f>
        <v>249</v>
      </c>
      <c r="I70" s="51">
        <f aca="true" t="shared" si="60" ref="I70:I105">IF($I$3="HP","×",ROUNDDOWN((ROUNDDOWN((VLOOKUP($I$3,$AF$4:$AJ$9,3,FALSE)*2+$I$4+ROUNDDOWN($U$3/4,0))*$B70/100,0)+5)*0.9,0))</f>
        <v>219</v>
      </c>
      <c r="J70" s="47">
        <f aca="true" t="shared" si="61" ref="J70:J105">IF($I$3="HP",(ROUNDDOWN((VLOOKUP($I$3,$AF$4:$AJ$9,3,FALSE)*2+$I$4+ROUNDDOWN($U$3/4,0))*$B70/100,0)+10+$B70),(ROUNDDOWN((VLOOKUP($I$3,$AF$4:$AJ$9,3,FALSE)*2+$I$4+ROUNDDOWN($U$3/4,0))*$B70/100,0)+5))</f>
        <v>244</v>
      </c>
      <c r="K70" s="53">
        <f aca="true" t="shared" si="62" ref="K70:K105">IF($I$3="HP","×",ROUNDDOWN((ROUNDDOWN((VLOOKUP($I$3,$AF$4:$AJ$9,3,FALSE)*2+$I$4+ROUNDDOWN($U$3/4,0))*$B70/100,0)+5)*1.1,0))</f>
        <v>268</v>
      </c>
      <c r="L70" s="51">
        <f aca="true" t="shared" si="63" ref="L70:L105">IF($I$3="HP","×",ROUNDDOWN((ROUNDDOWN((VLOOKUP($I$3,$AF$4:$AJ$9,3,FALSE)*2+$L$4+ROUNDDOWN($U$3/4,0))*$B70/100,0)+5)*0.9,0))</f>
        <v>219</v>
      </c>
      <c r="M70" s="47">
        <f aca="true" t="shared" si="64" ref="M70:M105">IF($I$3="HP",(ROUNDDOWN((VLOOKUP($I$3,$AF$4:$AJ$9,3,FALSE)*2+$L$4+ROUNDDOWN($U$3/4,0))*$B70/100,0)+10+$B70),(ROUNDDOWN((VLOOKUP($I$3,$AF$4:$AJ$9,3,FALSE)*2+$L$4+ROUNDDOWN($U$3/4,0))*$B70/100,0)+5))</f>
        <v>244</v>
      </c>
      <c r="N70" s="53">
        <f aca="true" t="shared" si="65" ref="N70:N105">IF($I$3="HP","×",ROUNDDOWN((ROUNDDOWN((VLOOKUP($I$3,$AF$4:$AJ$9,3,FALSE)*2+$L$4+ROUNDDOWN($U$3/4,0))*$B70/100,0)+5)*1.1,0))</f>
        <v>268</v>
      </c>
      <c r="O70" s="51">
        <f aca="true" t="shared" si="66" ref="O70:O105">IF($I$3="HP","×",ROUNDDOWN((ROUNDDOWN((VLOOKUP($I$3,$AF$4:$AJ$9,3,FALSE)*2+$O$4+ROUNDDOWN($U$3/4,0))*$B70/100,0)+5)*0.9,0))</f>
        <v>220</v>
      </c>
      <c r="P70" s="47">
        <f aca="true" t="shared" si="67" ref="P70:P105">IF($I$3="HP",(ROUNDDOWN((VLOOKUP($I$3,$AF$4:$AJ$9,3,FALSE)*2+$O$4+ROUNDDOWN($U$3/4,0))*$B70/100,0)+10+$B70),(ROUNDDOWN((VLOOKUP($I$3,$AF$4:$AJ$9,3,FALSE)*2+$O$4+ROUNDDOWN($U$3/4,0))*$B70/100,0)+5))</f>
        <v>245</v>
      </c>
      <c r="Q70" s="53">
        <f aca="true" t="shared" si="68" ref="Q70:Q105">IF($I$3="HP","×",ROUNDDOWN((ROUNDDOWN((VLOOKUP($I$3,$AF$4:$AJ$9,3,FALSE)*2+$O$4+ROUNDDOWN($U$3/4,0))*$B70/100,0)+5)*1.1,0))</f>
        <v>269</v>
      </c>
      <c r="R70" s="51">
        <f aca="true" t="shared" si="69" ref="R70:R105">IF($I$3="HP","×",ROUNDDOWN((ROUNDDOWN((VLOOKUP($I$3,$AF$4:$AJ$9,3,FALSE)*2+$R$4+ROUNDDOWN($U$3/4,0))*$B70/100,0)+5)*0.9,0))</f>
        <v>221</v>
      </c>
      <c r="S70" s="47">
        <f aca="true" t="shared" si="70" ref="S70:S105">IF($I$3="HP",(ROUNDDOWN((VLOOKUP($I$3,$AF$4:$AJ$9,3,FALSE)*2+$R$4+ROUNDDOWN($U$3/4,0))*$B70/100,0)+10+$B70),(ROUNDDOWN((VLOOKUP($I$3,$AF$4:$AJ$9,3,FALSE)*2+$R$4+ROUNDDOWN($U$3/4,0))*$B70/100,0)+5))</f>
        <v>246</v>
      </c>
      <c r="T70" s="53">
        <f aca="true" t="shared" si="71" ref="T70:T105">IF($I$3="HP","×",ROUNDDOWN((ROUNDDOWN((VLOOKUP($I$3,$AF$4:$AJ$9,3,FALSE)*2+$R$4+ROUNDDOWN($U$3/4,0))*$B70/100,0)+5)*1.1,0))</f>
        <v>270</v>
      </c>
      <c r="U70" s="51">
        <f aca="true" t="shared" si="72" ref="U70:U105">IF($I$3="HP","×",ROUNDDOWN((ROUNDDOWN((VLOOKUP($I$3,$AF$4:$AJ$9,3,FALSE)*2+$U$4+ROUNDDOWN($U$3/4,0))*$B70/100,0)+5)*0.9,0))</f>
        <v>221</v>
      </c>
      <c r="V70" s="47">
        <f aca="true" t="shared" si="73" ref="V70:V105">IF($I$3="HP",(ROUNDDOWN((VLOOKUP($I$3,$AF$4:$AJ$9,3,FALSE)*2+$U$4+ROUNDDOWN($U$3/4,0))*$B70/100,0)+10+$B70),(ROUNDDOWN((VLOOKUP($I$3,$AF$4:$AJ$9,3,FALSE)*2+$U$4+ROUNDDOWN($U$3/4,0))*$B70/100,0)+5))</f>
        <v>246</v>
      </c>
      <c r="W70" s="53">
        <f aca="true" t="shared" si="74" ref="W70:W105">IF($I$3="HP","×",ROUNDDOWN((ROUNDDOWN((VLOOKUP($I$3,$AF$4:$AJ$9,3,FALSE)*2+$U$4+ROUNDDOWN($U$3/4,0))*$B70/100,0)+5)*1.1,0))</f>
        <v>270</v>
      </c>
      <c r="X70" s="51">
        <f aca="true" t="shared" si="75" ref="X70:X105">IF($I$3="HP","×",ROUNDDOWN((ROUNDDOWN((VLOOKUP($I$3,$AF$4:$AJ$9,3,FALSE)*2+$X$4+ROUNDDOWN($U$3/4,0))*$B70/100,0)+5)*0.9,0))</f>
        <v>222</v>
      </c>
      <c r="Y70" s="47">
        <f aca="true" t="shared" si="76" ref="Y70:Y105">IF($I$3="HP",(ROUNDDOWN((VLOOKUP($I$3,$AF$4:$AJ$9,3,FALSE)*2+$X$4+ROUNDDOWN($U$3/4,0))*$B70/100,0)+10+$B70),(ROUNDDOWN((VLOOKUP($I$3,$AF$4:$AJ$9,3,FALSE)*2+$X$4+ROUNDDOWN($U$3/4,0))*$B70/100,0)+5))</f>
        <v>247</v>
      </c>
      <c r="Z70" s="53">
        <f aca="true" t="shared" si="77" ref="Z70:Z105">IF($I$3="HP","×",ROUNDDOWN((ROUNDDOWN((VLOOKUP($I$3,$AF$4:$AJ$9,3,FALSE)*2+$X$4+ROUNDDOWN($U$3/4,0))*$B70/100,0)+5)*1.1,0))</f>
        <v>271</v>
      </c>
      <c r="AA70" s="51">
        <f aca="true" t="shared" si="78" ref="AA70:AA105">IF($I$3="HP","×",ROUNDDOWN((ROUNDDOWN((VLOOKUP($I$3,$AF$4:$AJ$9,3,FALSE)*2+$AA$4+ROUNDDOWN($U$3/4,0))*$B70/100,0)+5)*0.9,0))</f>
        <v>223</v>
      </c>
      <c r="AB70" s="47">
        <f aca="true" t="shared" si="79" ref="AB70:AB105">IF($I$3="HP",(ROUNDDOWN((VLOOKUP($I$3,$AF$4:$AJ$9,3,FALSE)*2+$AA$4+ROUNDDOWN($U$3/4,0))*$B70/100,0)+10+$B70),(ROUNDDOWN((VLOOKUP($I$3,$AF$4:$AJ$9,3,FALSE)*2+$AA$4+ROUNDDOWN($U$3/4,0))*$B70/100,0)+5))</f>
        <v>248</v>
      </c>
      <c r="AC70" s="53">
        <f aca="true" t="shared" si="80" ref="AC70:AC105">IF($I$3="HP","×",ROUNDDOWN((ROUNDDOWN((VLOOKUP($I$3,$AF$4:$AJ$9,3,FALSE)*2+$AA$4+ROUNDDOWN($U$3/4,0))*$B70/100,0)+5)*1.1,0))</f>
        <v>272</v>
      </c>
    </row>
    <row r="71" spans="2:29" ht="13.5">
      <c r="B71" s="37">
        <v>66</v>
      </c>
      <c r="C71" s="51">
        <f t="shared" si="54"/>
        <v>216</v>
      </c>
      <c r="D71" s="47">
        <f t="shared" si="55"/>
        <v>240</v>
      </c>
      <c r="E71" s="53">
        <f t="shared" si="56"/>
        <v>264</v>
      </c>
      <c r="F71" s="51">
        <f t="shared" si="57"/>
        <v>207</v>
      </c>
      <c r="G71" s="47">
        <f t="shared" si="58"/>
        <v>231</v>
      </c>
      <c r="H71" s="53">
        <f t="shared" si="59"/>
        <v>254</v>
      </c>
      <c r="I71" s="51">
        <f t="shared" si="60"/>
        <v>222</v>
      </c>
      <c r="J71" s="47">
        <f t="shared" si="61"/>
        <v>247</v>
      </c>
      <c r="K71" s="53">
        <f t="shared" si="62"/>
        <v>271</v>
      </c>
      <c r="L71" s="51">
        <f t="shared" si="63"/>
        <v>223</v>
      </c>
      <c r="M71" s="47">
        <f t="shared" si="64"/>
        <v>248</v>
      </c>
      <c r="N71" s="53">
        <f t="shared" si="65"/>
        <v>272</v>
      </c>
      <c r="O71" s="51">
        <f t="shared" si="66"/>
        <v>224</v>
      </c>
      <c r="P71" s="47">
        <f t="shared" si="67"/>
        <v>249</v>
      </c>
      <c r="Q71" s="53">
        <f t="shared" si="68"/>
        <v>273</v>
      </c>
      <c r="R71" s="51">
        <f t="shared" si="69"/>
        <v>224</v>
      </c>
      <c r="S71" s="47">
        <f t="shared" si="70"/>
        <v>249</v>
      </c>
      <c r="T71" s="53">
        <f t="shared" si="71"/>
        <v>273</v>
      </c>
      <c r="U71" s="51">
        <f t="shared" si="72"/>
        <v>225</v>
      </c>
      <c r="V71" s="47">
        <f t="shared" si="73"/>
        <v>250</v>
      </c>
      <c r="W71" s="53">
        <f t="shared" si="74"/>
        <v>275</v>
      </c>
      <c r="X71" s="51">
        <f t="shared" si="75"/>
        <v>225</v>
      </c>
      <c r="Y71" s="47">
        <f t="shared" si="76"/>
        <v>251</v>
      </c>
      <c r="Z71" s="53">
        <f t="shared" si="77"/>
        <v>276</v>
      </c>
      <c r="AA71" s="51">
        <f t="shared" si="78"/>
        <v>225</v>
      </c>
      <c r="AB71" s="47">
        <f t="shared" si="79"/>
        <v>251</v>
      </c>
      <c r="AC71" s="53">
        <f t="shared" si="80"/>
        <v>276</v>
      </c>
    </row>
    <row r="72" spans="2:29" ht="13.5">
      <c r="B72" s="37">
        <v>67</v>
      </c>
      <c r="C72" s="51">
        <f t="shared" si="54"/>
        <v>219</v>
      </c>
      <c r="D72" s="47">
        <f t="shared" si="55"/>
        <v>244</v>
      </c>
      <c r="E72" s="53">
        <f t="shared" si="56"/>
        <v>268</v>
      </c>
      <c r="F72" s="51">
        <f t="shared" si="57"/>
        <v>210</v>
      </c>
      <c r="G72" s="47">
        <f t="shared" si="58"/>
        <v>234</v>
      </c>
      <c r="H72" s="53">
        <f t="shared" si="59"/>
        <v>257</v>
      </c>
      <c r="I72" s="51">
        <f t="shared" si="60"/>
        <v>225</v>
      </c>
      <c r="J72" s="47">
        <f t="shared" si="61"/>
        <v>251</v>
      </c>
      <c r="K72" s="53">
        <f t="shared" si="62"/>
        <v>276</v>
      </c>
      <c r="L72" s="51">
        <f t="shared" si="63"/>
        <v>226</v>
      </c>
      <c r="M72" s="47">
        <f t="shared" si="64"/>
        <v>252</v>
      </c>
      <c r="N72" s="53">
        <f t="shared" si="65"/>
        <v>277</v>
      </c>
      <c r="O72" s="51">
        <f t="shared" si="66"/>
        <v>226</v>
      </c>
      <c r="P72" s="47">
        <f t="shared" si="67"/>
        <v>252</v>
      </c>
      <c r="Q72" s="53">
        <f t="shared" si="68"/>
        <v>277</v>
      </c>
      <c r="R72" s="51">
        <f t="shared" si="69"/>
        <v>227</v>
      </c>
      <c r="S72" s="47">
        <f t="shared" si="70"/>
        <v>253</v>
      </c>
      <c r="T72" s="53">
        <f t="shared" si="71"/>
        <v>278</v>
      </c>
      <c r="U72" s="51">
        <f t="shared" si="72"/>
        <v>228</v>
      </c>
      <c r="V72" s="47">
        <f t="shared" si="73"/>
        <v>254</v>
      </c>
      <c r="W72" s="53">
        <f t="shared" si="74"/>
        <v>279</v>
      </c>
      <c r="X72" s="51">
        <f t="shared" si="75"/>
        <v>228</v>
      </c>
      <c r="Y72" s="47">
        <f t="shared" si="76"/>
        <v>254</v>
      </c>
      <c r="Z72" s="53">
        <f t="shared" si="77"/>
        <v>279</v>
      </c>
      <c r="AA72" s="51">
        <f t="shared" si="78"/>
        <v>229</v>
      </c>
      <c r="AB72" s="47">
        <f t="shared" si="79"/>
        <v>255</v>
      </c>
      <c r="AC72" s="53">
        <f t="shared" si="80"/>
        <v>280</v>
      </c>
    </row>
    <row r="73" spans="2:29" ht="13.5">
      <c r="B73" s="37">
        <v>68</v>
      </c>
      <c r="C73" s="51">
        <f t="shared" si="54"/>
        <v>222</v>
      </c>
      <c r="D73" s="47">
        <f t="shared" si="55"/>
        <v>247</v>
      </c>
      <c r="E73" s="53">
        <f t="shared" si="56"/>
        <v>271</v>
      </c>
      <c r="F73" s="51">
        <f t="shared" si="57"/>
        <v>214</v>
      </c>
      <c r="G73" s="47">
        <f t="shared" si="58"/>
        <v>238</v>
      </c>
      <c r="H73" s="53">
        <f t="shared" si="59"/>
        <v>261</v>
      </c>
      <c r="I73" s="51">
        <f t="shared" si="60"/>
        <v>229</v>
      </c>
      <c r="J73" s="47">
        <f t="shared" si="61"/>
        <v>255</v>
      </c>
      <c r="K73" s="53">
        <f t="shared" si="62"/>
        <v>280</v>
      </c>
      <c r="L73" s="51">
        <f t="shared" si="63"/>
        <v>229</v>
      </c>
      <c r="M73" s="47">
        <f t="shared" si="64"/>
        <v>255</v>
      </c>
      <c r="N73" s="53">
        <f t="shared" si="65"/>
        <v>280</v>
      </c>
      <c r="O73" s="51">
        <f t="shared" si="66"/>
        <v>230</v>
      </c>
      <c r="P73" s="47">
        <f t="shared" si="67"/>
        <v>256</v>
      </c>
      <c r="Q73" s="53">
        <f t="shared" si="68"/>
        <v>281</v>
      </c>
      <c r="R73" s="51">
        <f t="shared" si="69"/>
        <v>231</v>
      </c>
      <c r="S73" s="47">
        <f t="shared" si="70"/>
        <v>257</v>
      </c>
      <c r="T73" s="53">
        <f t="shared" si="71"/>
        <v>282</v>
      </c>
      <c r="U73" s="51">
        <f t="shared" si="72"/>
        <v>231</v>
      </c>
      <c r="V73" s="47">
        <f t="shared" si="73"/>
        <v>257</v>
      </c>
      <c r="W73" s="53">
        <f t="shared" si="74"/>
        <v>282</v>
      </c>
      <c r="X73" s="51">
        <f t="shared" si="75"/>
        <v>232</v>
      </c>
      <c r="Y73" s="47">
        <f t="shared" si="76"/>
        <v>258</v>
      </c>
      <c r="Z73" s="53">
        <f t="shared" si="77"/>
        <v>283</v>
      </c>
      <c r="AA73" s="51">
        <f t="shared" si="78"/>
        <v>233</v>
      </c>
      <c r="AB73" s="47">
        <f t="shared" si="79"/>
        <v>259</v>
      </c>
      <c r="AC73" s="53">
        <f t="shared" si="80"/>
        <v>284</v>
      </c>
    </row>
    <row r="74" spans="2:29" ht="13.5">
      <c r="B74" s="37">
        <v>69</v>
      </c>
      <c r="C74" s="51">
        <f t="shared" si="54"/>
        <v>225</v>
      </c>
      <c r="D74" s="47">
        <f t="shared" si="55"/>
        <v>251</v>
      </c>
      <c r="E74" s="53">
        <f t="shared" si="56"/>
        <v>276</v>
      </c>
      <c r="F74" s="51">
        <f t="shared" si="57"/>
        <v>216</v>
      </c>
      <c r="G74" s="47">
        <f t="shared" si="58"/>
        <v>241</v>
      </c>
      <c r="H74" s="53">
        <f t="shared" si="59"/>
        <v>265</v>
      </c>
      <c r="I74" s="51">
        <f t="shared" si="60"/>
        <v>232</v>
      </c>
      <c r="J74" s="47">
        <f t="shared" si="61"/>
        <v>258</v>
      </c>
      <c r="K74" s="53">
        <f t="shared" si="62"/>
        <v>283</v>
      </c>
      <c r="L74" s="51">
        <f t="shared" si="63"/>
        <v>233</v>
      </c>
      <c r="M74" s="47">
        <f t="shared" si="64"/>
        <v>259</v>
      </c>
      <c r="N74" s="53">
        <f t="shared" si="65"/>
        <v>284</v>
      </c>
      <c r="O74" s="51">
        <f t="shared" si="66"/>
        <v>234</v>
      </c>
      <c r="P74" s="47">
        <f t="shared" si="67"/>
        <v>260</v>
      </c>
      <c r="Q74" s="53">
        <f t="shared" si="68"/>
        <v>286</v>
      </c>
      <c r="R74" s="51">
        <f t="shared" si="69"/>
        <v>234</v>
      </c>
      <c r="S74" s="47">
        <f t="shared" si="70"/>
        <v>260</v>
      </c>
      <c r="T74" s="53">
        <f t="shared" si="71"/>
        <v>286</v>
      </c>
      <c r="U74" s="51">
        <f t="shared" si="72"/>
        <v>234</v>
      </c>
      <c r="V74" s="47">
        <f t="shared" si="73"/>
        <v>261</v>
      </c>
      <c r="W74" s="53">
        <f t="shared" si="74"/>
        <v>287</v>
      </c>
      <c r="X74" s="51">
        <f t="shared" si="75"/>
        <v>235</v>
      </c>
      <c r="Y74" s="47">
        <f t="shared" si="76"/>
        <v>262</v>
      </c>
      <c r="Z74" s="53">
        <f t="shared" si="77"/>
        <v>288</v>
      </c>
      <c r="AA74" s="51">
        <f t="shared" si="78"/>
        <v>236</v>
      </c>
      <c r="AB74" s="47">
        <f t="shared" si="79"/>
        <v>263</v>
      </c>
      <c r="AC74" s="53">
        <f t="shared" si="80"/>
        <v>289</v>
      </c>
    </row>
    <row r="75" spans="2:29" ht="13.5">
      <c r="B75" s="37">
        <v>70</v>
      </c>
      <c r="C75" s="51">
        <f t="shared" si="54"/>
        <v>228</v>
      </c>
      <c r="D75" s="47">
        <f t="shared" si="55"/>
        <v>254</v>
      </c>
      <c r="E75" s="53">
        <f t="shared" si="56"/>
        <v>279</v>
      </c>
      <c r="F75" s="51">
        <f t="shared" si="57"/>
        <v>220</v>
      </c>
      <c r="G75" s="47">
        <f t="shared" si="58"/>
        <v>245</v>
      </c>
      <c r="H75" s="53">
        <f t="shared" si="59"/>
        <v>269</v>
      </c>
      <c r="I75" s="51">
        <f t="shared" si="60"/>
        <v>235</v>
      </c>
      <c r="J75" s="47">
        <f t="shared" si="61"/>
        <v>262</v>
      </c>
      <c r="K75" s="53">
        <f t="shared" si="62"/>
        <v>288</v>
      </c>
      <c r="L75" s="51">
        <f t="shared" si="63"/>
        <v>236</v>
      </c>
      <c r="M75" s="47">
        <f t="shared" si="64"/>
        <v>263</v>
      </c>
      <c r="N75" s="53">
        <f t="shared" si="65"/>
        <v>289</v>
      </c>
      <c r="O75" s="51">
        <f t="shared" si="66"/>
        <v>237</v>
      </c>
      <c r="P75" s="47">
        <f t="shared" si="67"/>
        <v>264</v>
      </c>
      <c r="Q75" s="53">
        <f t="shared" si="68"/>
        <v>290</v>
      </c>
      <c r="R75" s="51">
        <f t="shared" si="69"/>
        <v>237</v>
      </c>
      <c r="S75" s="47">
        <f t="shared" si="70"/>
        <v>264</v>
      </c>
      <c r="T75" s="53">
        <f t="shared" si="71"/>
        <v>290</v>
      </c>
      <c r="U75" s="51">
        <f t="shared" si="72"/>
        <v>238</v>
      </c>
      <c r="V75" s="47">
        <f t="shared" si="73"/>
        <v>265</v>
      </c>
      <c r="W75" s="53">
        <f t="shared" si="74"/>
        <v>291</v>
      </c>
      <c r="X75" s="51">
        <f t="shared" si="75"/>
        <v>239</v>
      </c>
      <c r="Y75" s="47">
        <f t="shared" si="76"/>
        <v>266</v>
      </c>
      <c r="Z75" s="53">
        <f t="shared" si="77"/>
        <v>292</v>
      </c>
      <c r="AA75" s="51">
        <f t="shared" si="78"/>
        <v>239</v>
      </c>
      <c r="AB75" s="47">
        <f t="shared" si="79"/>
        <v>266</v>
      </c>
      <c r="AC75" s="53">
        <f t="shared" si="80"/>
        <v>292</v>
      </c>
    </row>
    <row r="76" spans="2:29" ht="13.5">
      <c r="B76" s="37">
        <v>71</v>
      </c>
      <c r="C76" s="51">
        <f t="shared" si="54"/>
        <v>232</v>
      </c>
      <c r="D76" s="47">
        <f t="shared" si="55"/>
        <v>258</v>
      </c>
      <c r="E76" s="53">
        <f t="shared" si="56"/>
        <v>283</v>
      </c>
      <c r="F76" s="51">
        <f t="shared" si="57"/>
        <v>223</v>
      </c>
      <c r="G76" s="47">
        <f t="shared" si="58"/>
        <v>248</v>
      </c>
      <c r="H76" s="53">
        <f t="shared" si="59"/>
        <v>272</v>
      </c>
      <c r="I76" s="51">
        <f t="shared" si="60"/>
        <v>239</v>
      </c>
      <c r="J76" s="47">
        <f t="shared" si="61"/>
        <v>266</v>
      </c>
      <c r="K76" s="53">
        <f t="shared" si="62"/>
        <v>292</v>
      </c>
      <c r="L76" s="51">
        <f t="shared" si="63"/>
        <v>239</v>
      </c>
      <c r="M76" s="47">
        <f t="shared" si="64"/>
        <v>266</v>
      </c>
      <c r="N76" s="53">
        <f t="shared" si="65"/>
        <v>292</v>
      </c>
      <c r="O76" s="51">
        <f t="shared" si="66"/>
        <v>240</v>
      </c>
      <c r="P76" s="47">
        <f t="shared" si="67"/>
        <v>267</v>
      </c>
      <c r="Q76" s="53">
        <f t="shared" si="68"/>
        <v>293</v>
      </c>
      <c r="R76" s="51">
        <f t="shared" si="69"/>
        <v>241</v>
      </c>
      <c r="S76" s="47">
        <f t="shared" si="70"/>
        <v>268</v>
      </c>
      <c r="T76" s="53">
        <f t="shared" si="71"/>
        <v>294</v>
      </c>
      <c r="U76" s="51">
        <f t="shared" si="72"/>
        <v>242</v>
      </c>
      <c r="V76" s="47">
        <f t="shared" si="73"/>
        <v>269</v>
      </c>
      <c r="W76" s="53">
        <f t="shared" si="74"/>
        <v>295</v>
      </c>
      <c r="X76" s="51">
        <f t="shared" si="75"/>
        <v>242</v>
      </c>
      <c r="Y76" s="47">
        <f t="shared" si="76"/>
        <v>269</v>
      </c>
      <c r="Z76" s="53">
        <f t="shared" si="77"/>
        <v>295</v>
      </c>
      <c r="AA76" s="51">
        <f t="shared" si="78"/>
        <v>243</v>
      </c>
      <c r="AB76" s="47">
        <f t="shared" si="79"/>
        <v>270</v>
      </c>
      <c r="AC76" s="53">
        <f t="shared" si="80"/>
        <v>297</v>
      </c>
    </row>
    <row r="77" spans="2:29" ht="13.5">
      <c r="B77" s="37">
        <v>72</v>
      </c>
      <c r="C77" s="51">
        <f t="shared" si="54"/>
        <v>235</v>
      </c>
      <c r="D77" s="47">
        <f t="shared" si="55"/>
        <v>262</v>
      </c>
      <c r="E77" s="53">
        <f t="shared" si="56"/>
        <v>288</v>
      </c>
      <c r="F77" s="51">
        <f t="shared" si="57"/>
        <v>225</v>
      </c>
      <c r="G77" s="47">
        <f t="shared" si="58"/>
        <v>251</v>
      </c>
      <c r="H77" s="53">
        <f t="shared" si="59"/>
        <v>276</v>
      </c>
      <c r="I77" s="51">
        <f t="shared" si="60"/>
        <v>242</v>
      </c>
      <c r="J77" s="47">
        <f t="shared" si="61"/>
        <v>269</v>
      </c>
      <c r="K77" s="53">
        <f t="shared" si="62"/>
        <v>295</v>
      </c>
      <c r="L77" s="51">
        <f t="shared" si="63"/>
        <v>243</v>
      </c>
      <c r="M77" s="47">
        <f t="shared" si="64"/>
        <v>270</v>
      </c>
      <c r="N77" s="53">
        <f t="shared" si="65"/>
        <v>297</v>
      </c>
      <c r="O77" s="51">
        <f t="shared" si="66"/>
        <v>243</v>
      </c>
      <c r="P77" s="47">
        <f t="shared" si="67"/>
        <v>271</v>
      </c>
      <c r="Q77" s="53">
        <f t="shared" si="68"/>
        <v>298</v>
      </c>
      <c r="R77" s="51">
        <f t="shared" si="69"/>
        <v>244</v>
      </c>
      <c r="S77" s="47">
        <f t="shared" si="70"/>
        <v>272</v>
      </c>
      <c r="T77" s="53">
        <f t="shared" si="71"/>
        <v>299</v>
      </c>
      <c r="U77" s="51">
        <f t="shared" si="72"/>
        <v>244</v>
      </c>
      <c r="V77" s="47">
        <f t="shared" si="73"/>
        <v>272</v>
      </c>
      <c r="W77" s="53">
        <f t="shared" si="74"/>
        <v>299</v>
      </c>
      <c r="X77" s="51">
        <f t="shared" si="75"/>
        <v>245</v>
      </c>
      <c r="Y77" s="47">
        <f t="shared" si="76"/>
        <v>273</v>
      </c>
      <c r="Z77" s="53">
        <f t="shared" si="77"/>
        <v>300</v>
      </c>
      <c r="AA77" s="51">
        <f t="shared" si="78"/>
        <v>246</v>
      </c>
      <c r="AB77" s="47">
        <f t="shared" si="79"/>
        <v>274</v>
      </c>
      <c r="AC77" s="53">
        <f t="shared" si="80"/>
        <v>301</v>
      </c>
    </row>
    <row r="78" spans="2:29" ht="13.5">
      <c r="B78" s="37">
        <v>73</v>
      </c>
      <c r="C78" s="51">
        <f t="shared" si="54"/>
        <v>238</v>
      </c>
      <c r="D78" s="47">
        <f t="shared" si="55"/>
        <v>265</v>
      </c>
      <c r="E78" s="53">
        <f t="shared" si="56"/>
        <v>291</v>
      </c>
      <c r="F78" s="51">
        <f t="shared" si="57"/>
        <v>229</v>
      </c>
      <c r="G78" s="47">
        <f t="shared" si="58"/>
        <v>255</v>
      </c>
      <c r="H78" s="53">
        <f t="shared" si="59"/>
        <v>280</v>
      </c>
      <c r="I78" s="51">
        <f t="shared" si="60"/>
        <v>245</v>
      </c>
      <c r="J78" s="47">
        <f t="shared" si="61"/>
        <v>273</v>
      </c>
      <c r="K78" s="53">
        <f t="shared" si="62"/>
        <v>300</v>
      </c>
      <c r="L78" s="51">
        <f t="shared" si="63"/>
        <v>246</v>
      </c>
      <c r="M78" s="47">
        <f t="shared" si="64"/>
        <v>274</v>
      </c>
      <c r="N78" s="53">
        <f t="shared" si="65"/>
        <v>301</v>
      </c>
      <c r="O78" s="51">
        <f t="shared" si="66"/>
        <v>247</v>
      </c>
      <c r="P78" s="47">
        <f t="shared" si="67"/>
        <v>275</v>
      </c>
      <c r="Q78" s="53">
        <f t="shared" si="68"/>
        <v>302</v>
      </c>
      <c r="R78" s="51">
        <f t="shared" si="69"/>
        <v>247</v>
      </c>
      <c r="S78" s="47">
        <f t="shared" si="70"/>
        <v>275</v>
      </c>
      <c r="T78" s="53">
        <f t="shared" si="71"/>
        <v>302</v>
      </c>
      <c r="U78" s="51">
        <f t="shared" si="72"/>
        <v>248</v>
      </c>
      <c r="V78" s="47">
        <f t="shared" si="73"/>
        <v>276</v>
      </c>
      <c r="W78" s="53">
        <f t="shared" si="74"/>
        <v>303</v>
      </c>
      <c r="X78" s="51">
        <f t="shared" si="75"/>
        <v>249</v>
      </c>
      <c r="Y78" s="47">
        <f t="shared" si="76"/>
        <v>277</v>
      </c>
      <c r="Z78" s="53">
        <f t="shared" si="77"/>
        <v>304</v>
      </c>
      <c r="AA78" s="51">
        <f t="shared" si="78"/>
        <v>250</v>
      </c>
      <c r="AB78" s="47">
        <f t="shared" si="79"/>
        <v>278</v>
      </c>
      <c r="AC78" s="53">
        <f t="shared" si="80"/>
        <v>305</v>
      </c>
    </row>
    <row r="79" spans="2:29" ht="13.5">
      <c r="B79" s="37">
        <v>74</v>
      </c>
      <c r="C79" s="51">
        <f t="shared" si="54"/>
        <v>242</v>
      </c>
      <c r="D79" s="47">
        <f t="shared" si="55"/>
        <v>269</v>
      </c>
      <c r="E79" s="53">
        <f t="shared" si="56"/>
        <v>295</v>
      </c>
      <c r="F79" s="51">
        <f t="shared" si="57"/>
        <v>232</v>
      </c>
      <c r="G79" s="47">
        <f t="shared" si="58"/>
        <v>258</v>
      </c>
      <c r="H79" s="53">
        <f t="shared" si="59"/>
        <v>283</v>
      </c>
      <c r="I79" s="51">
        <f t="shared" si="60"/>
        <v>249</v>
      </c>
      <c r="J79" s="47">
        <f t="shared" si="61"/>
        <v>277</v>
      </c>
      <c r="K79" s="53">
        <f t="shared" si="62"/>
        <v>304</v>
      </c>
      <c r="L79" s="51">
        <f t="shared" si="63"/>
        <v>250</v>
      </c>
      <c r="M79" s="47">
        <f t="shared" si="64"/>
        <v>278</v>
      </c>
      <c r="N79" s="53">
        <f t="shared" si="65"/>
        <v>305</v>
      </c>
      <c r="O79" s="51">
        <f t="shared" si="66"/>
        <v>250</v>
      </c>
      <c r="P79" s="47">
        <f t="shared" si="67"/>
        <v>278</v>
      </c>
      <c r="Q79" s="53">
        <f t="shared" si="68"/>
        <v>305</v>
      </c>
      <c r="R79" s="51">
        <f t="shared" si="69"/>
        <v>251</v>
      </c>
      <c r="S79" s="47">
        <f t="shared" si="70"/>
        <v>279</v>
      </c>
      <c r="T79" s="53">
        <f t="shared" si="71"/>
        <v>306</v>
      </c>
      <c r="U79" s="51">
        <f t="shared" si="72"/>
        <v>252</v>
      </c>
      <c r="V79" s="47">
        <f t="shared" si="73"/>
        <v>280</v>
      </c>
      <c r="W79" s="53">
        <f t="shared" si="74"/>
        <v>308</v>
      </c>
      <c r="X79" s="51">
        <f t="shared" si="75"/>
        <v>252</v>
      </c>
      <c r="Y79" s="47">
        <f t="shared" si="76"/>
        <v>281</v>
      </c>
      <c r="Z79" s="53">
        <f t="shared" si="77"/>
        <v>309</v>
      </c>
      <c r="AA79" s="51">
        <f t="shared" si="78"/>
        <v>252</v>
      </c>
      <c r="AB79" s="47">
        <f t="shared" si="79"/>
        <v>281</v>
      </c>
      <c r="AC79" s="53">
        <f t="shared" si="80"/>
        <v>309</v>
      </c>
    </row>
    <row r="80" spans="2:29" ht="13.5">
      <c r="B80" s="37">
        <v>75</v>
      </c>
      <c r="C80" s="51">
        <f t="shared" si="54"/>
        <v>244</v>
      </c>
      <c r="D80" s="47">
        <f t="shared" si="55"/>
        <v>272</v>
      </c>
      <c r="E80" s="53">
        <f t="shared" si="56"/>
        <v>299</v>
      </c>
      <c r="F80" s="51">
        <f t="shared" si="57"/>
        <v>235</v>
      </c>
      <c r="G80" s="47">
        <f t="shared" si="58"/>
        <v>262</v>
      </c>
      <c r="H80" s="53">
        <f t="shared" si="59"/>
        <v>288</v>
      </c>
      <c r="I80" s="51">
        <f t="shared" si="60"/>
        <v>252</v>
      </c>
      <c r="J80" s="47">
        <f t="shared" si="61"/>
        <v>281</v>
      </c>
      <c r="K80" s="53">
        <f t="shared" si="62"/>
        <v>309</v>
      </c>
      <c r="L80" s="51">
        <f t="shared" si="63"/>
        <v>252</v>
      </c>
      <c r="M80" s="47">
        <f t="shared" si="64"/>
        <v>281</v>
      </c>
      <c r="N80" s="53">
        <f t="shared" si="65"/>
        <v>309</v>
      </c>
      <c r="O80" s="51">
        <f t="shared" si="66"/>
        <v>253</v>
      </c>
      <c r="P80" s="47">
        <f t="shared" si="67"/>
        <v>282</v>
      </c>
      <c r="Q80" s="53">
        <f t="shared" si="68"/>
        <v>310</v>
      </c>
      <c r="R80" s="51">
        <f t="shared" si="69"/>
        <v>254</v>
      </c>
      <c r="S80" s="47">
        <f t="shared" si="70"/>
        <v>283</v>
      </c>
      <c r="T80" s="53">
        <f t="shared" si="71"/>
        <v>311</v>
      </c>
      <c r="U80" s="51">
        <f t="shared" si="72"/>
        <v>255</v>
      </c>
      <c r="V80" s="47">
        <f t="shared" si="73"/>
        <v>284</v>
      </c>
      <c r="W80" s="53">
        <f t="shared" si="74"/>
        <v>312</v>
      </c>
      <c r="X80" s="51">
        <f t="shared" si="75"/>
        <v>255</v>
      </c>
      <c r="Y80" s="47">
        <f t="shared" si="76"/>
        <v>284</v>
      </c>
      <c r="Z80" s="53">
        <f t="shared" si="77"/>
        <v>312</v>
      </c>
      <c r="AA80" s="51">
        <f t="shared" si="78"/>
        <v>256</v>
      </c>
      <c r="AB80" s="47">
        <f t="shared" si="79"/>
        <v>285</v>
      </c>
      <c r="AC80" s="53">
        <f t="shared" si="80"/>
        <v>313</v>
      </c>
    </row>
    <row r="81" spans="2:29" ht="13.5">
      <c r="B81" s="37">
        <v>76</v>
      </c>
      <c r="C81" s="51">
        <f t="shared" si="54"/>
        <v>248</v>
      </c>
      <c r="D81" s="47">
        <f t="shared" si="55"/>
        <v>276</v>
      </c>
      <c r="E81" s="53">
        <f t="shared" si="56"/>
        <v>303</v>
      </c>
      <c r="F81" s="51">
        <f t="shared" si="57"/>
        <v>238</v>
      </c>
      <c r="G81" s="47">
        <f t="shared" si="58"/>
        <v>265</v>
      </c>
      <c r="H81" s="53">
        <f t="shared" si="59"/>
        <v>291</v>
      </c>
      <c r="I81" s="51">
        <f t="shared" si="60"/>
        <v>255</v>
      </c>
      <c r="J81" s="47">
        <f t="shared" si="61"/>
        <v>284</v>
      </c>
      <c r="K81" s="53">
        <f t="shared" si="62"/>
        <v>312</v>
      </c>
      <c r="L81" s="51">
        <f t="shared" si="63"/>
        <v>256</v>
      </c>
      <c r="M81" s="47">
        <f t="shared" si="64"/>
        <v>285</v>
      </c>
      <c r="N81" s="53">
        <f t="shared" si="65"/>
        <v>313</v>
      </c>
      <c r="O81" s="51">
        <f t="shared" si="66"/>
        <v>257</v>
      </c>
      <c r="P81" s="47">
        <f t="shared" si="67"/>
        <v>286</v>
      </c>
      <c r="Q81" s="53">
        <f t="shared" si="68"/>
        <v>314</v>
      </c>
      <c r="R81" s="51">
        <f t="shared" si="69"/>
        <v>257</v>
      </c>
      <c r="S81" s="47">
        <f t="shared" si="70"/>
        <v>286</v>
      </c>
      <c r="T81" s="53">
        <f t="shared" si="71"/>
        <v>314</v>
      </c>
      <c r="U81" s="51">
        <f t="shared" si="72"/>
        <v>258</v>
      </c>
      <c r="V81" s="47">
        <f t="shared" si="73"/>
        <v>287</v>
      </c>
      <c r="W81" s="53">
        <f t="shared" si="74"/>
        <v>315</v>
      </c>
      <c r="X81" s="51">
        <f t="shared" si="75"/>
        <v>259</v>
      </c>
      <c r="Y81" s="47">
        <f t="shared" si="76"/>
        <v>288</v>
      </c>
      <c r="Z81" s="53">
        <f t="shared" si="77"/>
        <v>316</v>
      </c>
      <c r="AA81" s="51">
        <f t="shared" si="78"/>
        <v>260</v>
      </c>
      <c r="AB81" s="47">
        <f t="shared" si="79"/>
        <v>289</v>
      </c>
      <c r="AC81" s="53">
        <f t="shared" si="80"/>
        <v>317</v>
      </c>
    </row>
    <row r="82" spans="2:29" ht="13.5">
      <c r="B82" s="37">
        <v>77</v>
      </c>
      <c r="C82" s="51">
        <f t="shared" si="54"/>
        <v>251</v>
      </c>
      <c r="D82" s="47">
        <f t="shared" si="55"/>
        <v>279</v>
      </c>
      <c r="E82" s="53">
        <f t="shared" si="56"/>
        <v>306</v>
      </c>
      <c r="F82" s="51">
        <f t="shared" si="57"/>
        <v>242</v>
      </c>
      <c r="G82" s="47">
        <f t="shared" si="58"/>
        <v>269</v>
      </c>
      <c r="H82" s="53">
        <f t="shared" si="59"/>
        <v>295</v>
      </c>
      <c r="I82" s="51">
        <f t="shared" si="60"/>
        <v>259</v>
      </c>
      <c r="J82" s="47">
        <f t="shared" si="61"/>
        <v>288</v>
      </c>
      <c r="K82" s="53">
        <f t="shared" si="62"/>
        <v>316</v>
      </c>
      <c r="L82" s="51">
        <f t="shared" si="63"/>
        <v>260</v>
      </c>
      <c r="M82" s="47">
        <f t="shared" si="64"/>
        <v>289</v>
      </c>
      <c r="N82" s="53">
        <f t="shared" si="65"/>
        <v>317</v>
      </c>
      <c r="O82" s="51">
        <f t="shared" si="66"/>
        <v>260</v>
      </c>
      <c r="P82" s="47">
        <f t="shared" si="67"/>
        <v>289</v>
      </c>
      <c r="Q82" s="53">
        <f t="shared" si="68"/>
        <v>317</v>
      </c>
      <c r="R82" s="51">
        <f t="shared" si="69"/>
        <v>261</v>
      </c>
      <c r="S82" s="47">
        <f t="shared" si="70"/>
        <v>290</v>
      </c>
      <c r="T82" s="53">
        <f t="shared" si="71"/>
        <v>319</v>
      </c>
      <c r="U82" s="51">
        <f t="shared" si="72"/>
        <v>261</v>
      </c>
      <c r="V82" s="47">
        <f t="shared" si="73"/>
        <v>291</v>
      </c>
      <c r="W82" s="53">
        <f t="shared" si="74"/>
        <v>320</v>
      </c>
      <c r="X82" s="51">
        <f t="shared" si="75"/>
        <v>262</v>
      </c>
      <c r="Y82" s="47">
        <f t="shared" si="76"/>
        <v>292</v>
      </c>
      <c r="Z82" s="53">
        <f t="shared" si="77"/>
        <v>321</v>
      </c>
      <c r="AA82" s="51">
        <f t="shared" si="78"/>
        <v>262</v>
      </c>
      <c r="AB82" s="47">
        <f t="shared" si="79"/>
        <v>292</v>
      </c>
      <c r="AC82" s="53">
        <f t="shared" si="80"/>
        <v>321</v>
      </c>
    </row>
    <row r="83" spans="2:29" ht="13.5">
      <c r="B83" s="37">
        <v>78</v>
      </c>
      <c r="C83" s="51">
        <f t="shared" si="54"/>
        <v>254</v>
      </c>
      <c r="D83" s="47">
        <f t="shared" si="55"/>
        <v>283</v>
      </c>
      <c r="E83" s="53">
        <f t="shared" si="56"/>
        <v>311</v>
      </c>
      <c r="F83" s="51">
        <f t="shared" si="57"/>
        <v>244</v>
      </c>
      <c r="G83" s="47">
        <f t="shared" si="58"/>
        <v>272</v>
      </c>
      <c r="H83" s="53">
        <f t="shared" si="59"/>
        <v>299</v>
      </c>
      <c r="I83" s="51">
        <f t="shared" si="60"/>
        <v>262</v>
      </c>
      <c r="J83" s="47">
        <f t="shared" si="61"/>
        <v>292</v>
      </c>
      <c r="K83" s="53">
        <f t="shared" si="62"/>
        <v>321</v>
      </c>
      <c r="L83" s="51">
        <f t="shared" si="63"/>
        <v>262</v>
      </c>
      <c r="M83" s="47">
        <f t="shared" si="64"/>
        <v>292</v>
      </c>
      <c r="N83" s="53">
        <f t="shared" si="65"/>
        <v>321</v>
      </c>
      <c r="O83" s="51">
        <f t="shared" si="66"/>
        <v>263</v>
      </c>
      <c r="P83" s="47">
        <f t="shared" si="67"/>
        <v>293</v>
      </c>
      <c r="Q83" s="53">
        <f t="shared" si="68"/>
        <v>322</v>
      </c>
      <c r="R83" s="51">
        <f t="shared" si="69"/>
        <v>264</v>
      </c>
      <c r="S83" s="47">
        <f t="shared" si="70"/>
        <v>294</v>
      </c>
      <c r="T83" s="53">
        <f t="shared" si="71"/>
        <v>323</v>
      </c>
      <c r="U83" s="51">
        <f t="shared" si="72"/>
        <v>265</v>
      </c>
      <c r="V83" s="47">
        <f t="shared" si="73"/>
        <v>295</v>
      </c>
      <c r="W83" s="53">
        <f t="shared" si="74"/>
        <v>324</v>
      </c>
      <c r="X83" s="51">
        <f t="shared" si="75"/>
        <v>265</v>
      </c>
      <c r="Y83" s="47">
        <f t="shared" si="76"/>
        <v>295</v>
      </c>
      <c r="Z83" s="53">
        <f t="shared" si="77"/>
        <v>324</v>
      </c>
      <c r="AA83" s="51">
        <f t="shared" si="78"/>
        <v>266</v>
      </c>
      <c r="AB83" s="47">
        <f t="shared" si="79"/>
        <v>296</v>
      </c>
      <c r="AC83" s="53">
        <f t="shared" si="80"/>
        <v>325</v>
      </c>
    </row>
    <row r="84" spans="2:29" ht="13.5">
      <c r="B84" s="37">
        <v>79</v>
      </c>
      <c r="C84" s="51">
        <f t="shared" si="54"/>
        <v>258</v>
      </c>
      <c r="D84" s="47">
        <f t="shared" si="55"/>
        <v>287</v>
      </c>
      <c r="E84" s="53">
        <f t="shared" si="56"/>
        <v>315</v>
      </c>
      <c r="F84" s="51">
        <f t="shared" si="57"/>
        <v>247</v>
      </c>
      <c r="G84" s="47">
        <f t="shared" si="58"/>
        <v>275</v>
      </c>
      <c r="H84" s="53">
        <f t="shared" si="59"/>
        <v>302</v>
      </c>
      <c r="I84" s="51">
        <f t="shared" si="60"/>
        <v>265</v>
      </c>
      <c r="J84" s="47">
        <f t="shared" si="61"/>
        <v>295</v>
      </c>
      <c r="K84" s="53">
        <f t="shared" si="62"/>
        <v>324</v>
      </c>
      <c r="L84" s="51">
        <f t="shared" si="63"/>
        <v>266</v>
      </c>
      <c r="M84" s="47">
        <f t="shared" si="64"/>
        <v>296</v>
      </c>
      <c r="N84" s="53">
        <f t="shared" si="65"/>
        <v>325</v>
      </c>
      <c r="O84" s="51">
        <f t="shared" si="66"/>
        <v>267</v>
      </c>
      <c r="P84" s="47">
        <f t="shared" si="67"/>
        <v>297</v>
      </c>
      <c r="Q84" s="53">
        <f t="shared" si="68"/>
        <v>326</v>
      </c>
      <c r="R84" s="51">
        <f t="shared" si="69"/>
        <v>268</v>
      </c>
      <c r="S84" s="47">
        <f t="shared" si="70"/>
        <v>298</v>
      </c>
      <c r="T84" s="53">
        <f t="shared" si="71"/>
        <v>327</v>
      </c>
      <c r="U84" s="51">
        <f t="shared" si="72"/>
        <v>268</v>
      </c>
      <c r="V84" s="47">
        <f t="shared" si="73"/>
        <v>298</v>
      </c>
      <c r="W84" s="53">
        <f t="shared" si="74"/>
        <v>327</v>
      </c>
      <c r="X84" s="51">
        <f t="shared" si="75"/>
        <v>269</v>
      </c>
      <c r="Y84" s="47">
        <f t="shared" si="76"/>
        <v>299</v>
      </c>
      <c r="Z84" s="53">
        <f t="shared" si="77"/>
        <v>328</v>
      </c>
      <c r="AA84" s="51">
        <f t="shared" si="78"/>
        <v>270</v>
      </c>
      <c r="AB84" s="47">
        <f t="shared" si="79"/>
        <v>300</v>
      </c>
      <c r="AC84" s="53">
        <f t="shared" si="80"/>
        <v>330</v>
      </c>
    </row>
    <row r="85" spans="2:29" ht="13.5">
      <c r="B85" s="37">
        <v>80</v>
      </c>
      <c r="C85" s="51">
        <f t="shared" si="54"/>
        <v>261</v>
      </c>
      <c r="D85" s="47">
        <f t="shared" si="55"/>
        <v>290</v>
      </c>
      <c r="E85" s="53">
        <f t="shared" si="56"/>
        <v>319</v>
      </c>
      <c r="F85" s="51">
        <f t="shared" si="57"/>
        <v>251</v>
      </c>
      <c r="G85" s="47">
        <f t="shared" si="58"/>
        <v>279</v>
      </c>
      <c r="H85" s="53">
        <f t="shared" si="59"/>
        <v>306</v>
      </c>
      <c r="I85" s="51">
        <f t="shared" si="60"/>
        <v>269</v>
      </c>
      <c r="J85" s="47">
        <f t="shared" si="61"/>
        <v>299</v>
      </c>
      <c r="K85" s="53">
        <f t="shared" si="62"/>
        <v>328</v>
      </c>
      <c r="L85" s="51">
        <f t="shared" si="63"/>
        <v>270</v>
      </c>
      <c r="M85" s="47">
        <f t="shared" si="64"/>
        <v>300</v>
      </c>
      <c r="N85" s="53">
        <f t="shared" si="65"/>
        <v>330</v>
      </c>
      <c r="O85" s="51">
        <f t="shared" si="66"/>
        <v>270</v>
      </c>
      <c r="P85" s="47">
        <f t="shared" si="67"/>
        <v>301</v>
      </c>
      <c r="Q85" s="53">
        <f t="shared" si="68"/>
        <v>331</v>
      </c>
      <c r="R85" s="51">
        <f t="shared" si="69"/>
        <v>270</v>
      </c>
      <c r="S85" s="47">
        <f t="shared" si="70"/>
        <v>301</v>
      </c>
      <c r="T85" s="53">
        <f t="shared" si="71"/>
        <v>331</v>
      </c>
      <c r="U85" s="51">
        <f t="shared" si="72"/>
        <v>271</v>
      </c>
      <c r="V85" s="47">
        <f t="shared" si="73"/>
        <v>302</v>
      </c>
      <c r="W85" s="53">
        <f t="shared" si="74"/>
        <v>332</v>
      </c>
      <c r="X85" s="51">
        <f t="shared" si="75"/>
        <v>272</v>
      </c>
      <c r="Y85" s="47">
        <f t="shared" si="76"/>
        <v>303</v>
      </c>
      <c r="Z85" s="53">
        <f t="shared" si="77"/>
        <v>333</v>
      </c>
      <c r="AA85" s="51">
        <f t="shared" si="78"/>
        <v>273</v>
      </c>
      <c r="AB85" s="47">
        <f t="shared" si="79"/>
        <v>304</v>
      </c>
      <c r="AC85" s="53">
        <f t="shared" si="80"/>
        <v>334</v>
      </c>
    </row>
    <row r="86" spans="2:29" ht="13.5">
      <c r="B86" s="37">
        <v>81</v>
      </c>
      <c r="C86" s="51">
        <f t="shared" si="54"/>
        <v>264</v>
      </c>
      <c r="D86" s="47">
        <f t="shared" si="55"/>
        <v>294</v>
      </c>
      <c r="E86" s="53">
        <f t="shared" si="56"/>
        <v>323</v>
      </c>
      <c r="F86" s="51">
        <f t="shared" si="57"/>
        <v>253</v>
      </c>
      <c r="G86" s="47">
        <f t="shared" si="58"/>
        <v>282</v>
      </c>
      <c r="H86" s="53">
        <f t="shared" si="59"/>
        <v>310</v>
      </c>
      <c r="I86" s="51">
        <f t="shared" si="60"/>
        <v>272</v>
      </c>
      <c r="J86" s="47">
        <f t="shared" si="61"/>
        <v>303</v>
      </c>
      <c r="K86" s="53">
        <f t="shared" si="62"/>
        <v>333</v>
      </c>
      <c r="L86" s="51">
        <f t="shared" si="63"/>
        <v>272</v>
      </c>
      <c r="M86" s="47">
        <f t="shared" si="64"/>
        <v>303</v>
      </c>
      <c r="N86" s="53">
        <f t="shared" si="65"/>
        <v>333</v>
      </c>
      <c r="O86" s="51">
        <f t="shared" si="66"/>
        <v>273</v>
      </c>
      <c r="P86" s="47">
        <f t="shared" si="67"/>
        <v>304</v>
      </c>
      <c r="Q86" s="53">
        <f t="shared" si="68"/>
        <v>334</v>
      </c>
      <c r="R86" s="51">
        <f t="shared" si="69"/>
        <v>274</v>
      </c>
      <c r="S86" s="47">
        <f t="shared" si="70"/>
        <v>305</v>
      </c>
      <c r="T86" s="53">
        <f t="shared" si="71"/>
        <v>335</v>
      </c>
      <c r="U86" s="51">
        <f t="shared" si="72"/>
        <v>275</v>
      </c>
      <c r="V86" s="47">
        <f t="shared" si="73"/>
        <v>306</v>
      </c>
      <c r="W86" s="53">
        <f t="shared" si="74"/>
        <v>336</v>
      </c>
      <c r="X86" s="51">
        <f t="shared" si="75"/>
        <v>276</v>
      </c>
      <c r="Y86" s="47">
        <f t="shared" si="76"/>
        <v>307</v>
      </c>
      <c r="Z86" s="53">
        <f t="shared" si="77"/>
        <v>337</v>
      </c>
      <c r="AA86" s="51">
        <f t="shared" si="78"/>
        <v>276</v>
      </c>
      <c r="AB86" s="47">
        <f t="shared" si="79"/>
        <v>307</v>
      </c>
      <c r="AC86" s="53">
        <f t="shared" si="80"/>
        <v>337</v>
      </c>
    </row>
    <row r="87" spans="2:29" ht="13.5">
      <c r="B87" s="37">
        <v>82</v>
      </c>
      <c r="C87" s="51">
        <f t="shared" si="54"/>
        <v>267</v>
      </c>
      <c r="D87" s="47">
        <f t="shared" si="55"/>
        <v>297</v>
      </c>
      <c r="E87" s="53">
        <f t="shared" si="56"/>
        <v>326</v>
      </c>
      <c r="F87" s="51">
        <f t="shared" si="57"/>
        <v>257</v>
      </c>
      <c r="G87" s="47">
        <f t="shared" si="58"/>
        <v>286</v>
      </c>
      <c r="H87" s="53">
        <f t="shared" si="59"/>
        <v>314</v>
      </c>
      <c r="I87" s="51">
        <f t="shared" si="60"/>
        <v>275</v>
      </c>
      <c r="J87" s="47">
        <f t="shared" si="61"/>
        <v>306</v>
      </c>
      <c r="K87" s="53">
        <f t="shared" si="62"/>
        <v>336</v>
      </c>
      <c r="L87" s="51">
        <f t="shared" si="63"/>
        <v>276</v>
      </c>
      <c r="M87" s="47">
        <f t="shared" si="64"/>
        <v>307</v>
      </c>
      <c r="N87" s="53">
        <f t="shared" si="65"/>
        <v>337</v>
      </c>
      <c r="O87" s="51">
        <f t="shared" si="66"/>
        <v>277</v>
      </c>
      <c r="P87" s="47">
        <f t="shared" si="67"/>
        <v>308</v>
      </c>
      <c r="Q87" s="53">
        <f t="shared" si="68"/>
        <v>338</v>
      </c>
      <c r="R87" s="51">
        <f t="shared" si="69"/>
        <v>278</v>
      </c>
      <c r="S87" s="47">
        <f t="shared" si="70"/>
        <v>309</v>
      </c>
      <c r="T87" s="53">
        <f t="shared" si="71"/>
        <v>339</v>
      </c>
      <c r="U87" s="51">
        <f t="shared" si="72"/>
        <v>279</v>
      </c>
      <c r="V87" s="47">
        <f t="shared" si="73"/>
        <v>310</v>
      </c>
      <c r="W87" s="53">
        <f t="shared" si="74"/>
        <v>341</v>
      </c>
      <c r="X87" s="51">
        <f t="shared" si="75"/>
        <v>279</v>
      </c>
      <c r="Y87" s="47">
        <f t="shared" si="76"/>
        <v>310</v>
      </c>
      <c r="Z87" s="53">
        <f t="shared" si="77"/>
        <v>341</v>
      </c>
      <c r="AA87" s="51">
        <f t="shared" si="78"/>
        <v>279</v>
      </c>
      <c r="AB87" s="47">
        <f t="shared" si="79"/>
        <v>311</v>
      </c>
      <c r="AC87" s="53">
        <f t="shared" si="80"/>
        <v>342</v>
      </c>
    </row>
    <row r="88" spans="2:29" ht="13.5">
      <c r="B88" s="37">
        <v>83</v>
      </c>
      <c r="C88" s="51">
        <f t="shared" si="54"/>
        <v>270</v>
      </c>
      <c r="D88" s="47">
        <f t="shared" si="55"/>
        <v>301</v>
      </c>
      <c r="E88" s="53">
        <f t="shared" si="56"/>
        <v>331</v>
      </c>
      <c r="F88" s="51">
        <f t="shared" si="57"/>
        <v>260</v>
      </c>
      <c r="G88" s="47">
        <f t="shared" si="58"/>
        <v>289</v>
      </c>
      <c r="H88" s="53">
        <f t="shared" si="59"/>
        <v>317</v>
      </c>
      <c r="I88" s="51">
        <f t="shared" si="60"/>
        <v>279</v>
      </c>
      <c r="J88" s="47">
        <f t="shared" si="61"/>
        <v>310</v>
      </c>
      <c r="K88" s="53">
        <f t="shared" si="62"/>
        <v>341</v>
      </c>
      <c r="L88" s="51">
        <f t="shared" si="63"/>
        <v>279</v>
      </c>
      <c r="M88" s="47">
        <f t="shared" si="64"/>
        <v>311</v>
      </c>
      <c r="N88" s="53">
        <f t="shared" si="65"/>
        <v>342</v>
      </c>
      <c r="O88" s="51">
        <f t="shared" si="66"/>
        <v>280</v>
      </c>
      <c r="P88" s="47">
        <f t="shared" si="67"/>
        <v>312</v>
      </c>
      <c r="Q88" s="53">
        <f t="shared" si="68"/>
        <v>343</v>
      </c>
      <c r="R88" s="51">
        <f t="shared" si="69"/>
        <v>280</v>
      </c>
      <c r="S88" s="47">
        <f t="shared" si="70"/>
        <v>312</v>
      </c>
      <c r="T88" s="53">
        <f t="shared" si="71"/>
        <v>343</v>
      </c>
      <c r="U88" s="51">
        <f t="shared" si="72"/>
        <v>281</v>
      </c>
      <c r="V88" s="47">
        <f t="shared" si="73"/>
        <v>313</v>
      </c>
      <c r="W88" s="53">
        <f t="shared" si="74"/>
        <v>344</v>
      </c>
      <c r="X88" s="51">
        <f t="shared" si="75"/>
        <v>282</v>
      </c>
      <c r="Y88" s="47">
        <f t="shared" si="76"/>
        <v>314</v>
      </c>
      <c r="Z88" s="53">
        <f t="shared" si="77"/>
        <v>345</v>
      </c>
      <c r="AA88" s="51">
        <f t="shared" si="78"/>
        <v>283</v>
      </c>
      <c r="AB88" s="47">
        <f t="shared" si="79"/>
        <v>315</v>
      </c>
      <c r="AC88" s="53">
        <f t="shared" si="80"/>
        <v>346</v>
      </c>
    </row>
    <row r="89" spans="2:29" ht="13.5">
      <c r="B89" s="37">
        <v>84</v>
      </c>
      <c r="C89" s="51">
        <f t="shared" si="54"/>
        <v>273</v>
      </c>
      <c r="D89" s="47">
        <f t="shared" si="55"/>
        <v>304</v>
      </c>
      <c r="E89" s="53">
        <f t="shared" si="56"/>
        <v>334</v>
      </c>
      <c r="F89" s="51">
        <f t="shared" si="57"/>
        <v>263</v>
      </c>
      <c r="G89" s="47">
        <f t="shared" si="58"/>
        <v>293</v>
      </c>
      <c r="H89" s="53">
        <f t="shared" si="59"/>
        <v>322</v>
      </c>
      <c r="I89" s="51">
        <f t="shared" si="60"/>
        <v>282</v>
      </c>
      <c r="J89" s="47">
        <f t="shared" si="61"/>
        <v>314</v>
      </c>
      <c r="K89" s="53">
        <f t="shared" si="62"/>
        <v>345</v>
      </c>
      <c r="L89" s="51">
        <f t="shared" si="63"/>
        <v>282</v>
      </c>
      <c r="M89" s="47">
        <f t="shared" si="64"/>
        <v>314</v>
      </c>
      <c r="N89" s="53">
        <f t="shared" si="65"/>
        <v>345</v>
      </c>
      <c r="O89" s="51">
        <f t="shared" si="66"/>
        <v>283</v>
      </c>
      <c r="P89" s="47">
        <f t="shared" si="67"/>
        <v>315</v>
      </c>
      <c r="Q89" s="53">
        <f t="shared" si="68"/>
        <v>346</v>
      </c>
      <c r="R89" s="51">
        <f t="shared" si="69"/>
        <v>284</v>
      </c>
      <c r="S89" s="47">
        <f t="shared" si="70"/>
        <v>316</v>
      </c>
      <c r="T89" s="53">
        <f t="shared" si="71"/>
        <v>347</v>
      </c>
      <c r="U89" s="51">
        <f t="shared" si="72"/>
        <v>285</v>
      </c>
      <c r="V89" s="47">
        <f t="shared" si="73"/>
        <v>317</v>
      </c>
      <c r="W89" s="53">
        <f t="shared" si="74"/>
        <v>348</v>
      </c>
      <c r="X89" s="51">
        <f t="shared" si="75"/>
        <v>286</v>
      </c>
      <c r="Y89" s="47">
        <f t="shared" si="76"/>
        <v>318</v>
      </c>
      <c r="Z89" s="53">
        <f t="shared" si="77"/>
        <v>349</v>
      </c>
      <c r="AA89" s="51">
        <f t="shared" si="78"/>
        <v>287</v>
      </c>
      <c r="AB89" s="47">
        <f t="shared" si="79"/>
        <v>319</v>
      </c>
      <c r="AC89" s="53">
        <f t="shared" si="80"/>
        <v>350</v>
      </c>
    </row>
    <row r="90" spans="2:29" ht="13.5">
      <c r="B90" s="37">
        <v>85</v>
      </c>
      <c r="C90" s="51">
        <f t="shared" si="54"/>
        <v>277</v>
      </c>
      <c r="D90" s="47">
        <f t="shared" si="55"/>
        <v>308</v>
      </c>
      <c r="E90" s="53">
        <f t="shared" si="56"/>
        <v>338</v>
      </c>
      <c r="F90" s="51">
        <f t="shared" si="57"/>
        <v>266</v>
      </c>
      <c r="G90" s="47">
        <f t="shared" si="58"/>
        <v>296</v>
      </c>
      <c r="H90" s="53">
        <f t="shared" si="59"/>
        <v>325</v>
      </c>
      <c r="I90" s="51">
        <f t="shared" si="60"/>
        <v>285</v>
      </c>
      <c r="J90" s="47">
        <f t="shared" si="61"/>
        <v>317</v>
      </c>
      <c r="K90" s="53">
        <f t="shared" si="62"/>
        <v>348</v>
      </c>
      <c r="L90" s="51">
        <f t="shared" si="63"/>
        <v>286</v>
      </c>
      <c r="M90" s="47">
        <f t="shared" si="64"/>
        <v>318</v>
      </c>
      <c r="N90" s="53">
        <f t="shared" si="65"/>
        <v>349</v>
      </c>
      <c r="O90" s="51">
        <f t="shared" si="66"/>
        <v>287</v>
      </c>
      <c r="P90" s="47">
        <f t="shared" si="67"/>
        <v>319</v>
      </c>
      <c r="Q90" s="53">
        <f t="shared" si="68"/>
        <v>350</v>
      </c>
      <c r="R90" s="51">
        <f t="shared" si="69"/>
        <v>288</v>
      </c>
      <c r="S90" s="47">
        <f t="shared" si="70"/>
        <v>320</v>
      </c>
      <c r="T90" s="53">
        <f t="shared" si="71"/>
        <v>352</v>
      </c>
      <c r="U90" s="51">
        <f t="shared" si="72"/>
        <v>288</v>
      </c>
      <c r="V90" s="47">
        <f t="shared" si="73"/>
        <v>321</v>
      </c>
      <c r="W90" s="53">
        <f t="shared" si="74"/>
        <v>353</v>
      </c>
      <c r="X90" s="51">
        <f t="shared" si="75"/>
        <v>289</v>
      </c>
      <c r="Y90" s="47">
        <f t="shared" si="76"/>
        <v>322</v>
      </c>
      <c r="Z90" s="53">
        <f t="shared" si="77"/>
        <v>354</v>
      </c>
      <c r="AA90" s="51">
        <f t="shared" si="78"/>
        <v>289</v>
      </c>
      <c r="AB90" s="47">
        <f t="shared" si="79"/>
        <v>322</v>
      </c>
      <c r="AC90" s="53">
        <f t="shared" si="80"/>
        <v>354</v>
      </c>
    </row>
    <row r="91" spans="2:29" ht="13.5">
      <c r="B91" s="37">
        <v>86</v>
      </c>
      <c r="C91" s="51">
        <f t="shared" si="54"/>
        <v>280</v>
      </c>
      <c r="D91" s="47">
        <f t="shared" si="55"/>
        <v>312</v>
      </c>
      <c r="E91" s="53">
        <f t="shared" si="56"/>
        <v>343</v>
      </c>
      <c r="F91" s="51">
        <f t="shared" si="57"/>
        <v>269</v>
      </c>
      <c r="G91" s="47">
        <f t="shared" si="58"/>
        <v>299</v>
      </c>
      <c r="H91" s="53">
        <f t="shared" si="59"/>
        <v>328</v>
      </c>
      <c r="I91" s="51">
        <f t="shared" si="60"/>
        <v>288</v>
      </c>
      <c r="J91" s="47">
        <f t="shared" si="61"/>
        <v>321</v>
      </c>
      <c r="K91" s="53">
        <f t="shared" si="62"/>
        <v>353</v>
      </c>
      <c r="L91" s="51">
        <f t="shared" si="63"/>
        <v>289</v>
      </c>
      <c r="M91" s="47">
        <f t="shared" si="64"/>
        <v>322</v>
      </c>
      <c r="N91" s="53">
        <f t="shared" si="65"/>
        <v>354</v>
      </c>
      <c r="O91" s="51">
        <f t="shared" si="66"/>
        <v>290</v>
      </c>
      <c r="P91" s="47">
        <f t="shared" si="67"/>
        <v>323</v>
      </c>
      <c r="Q91" s="53">
        <f t="shared" si="68"/>
        <v>355</v>
      </c>
      <c r="R91" s="51">
        <f t="shared" si="69"/>
        <v>291</v>
      </c>
      <c r="S91" s="47">
        <f t="shared" si="70"/>
        <v>324</v>
      </c>
      <c r="T91" s="53">
        <f t="shared" si="71"/>
        <v>356</v>
      </c>
      <c r="U91" s="51">
        <f t="shared" si="72"/>
        <v>291</v>
      </c>
      <c r="V91" s="47">
        <f t="shared" si="73"/>
        <v>324</v>
      </c>
      <c r="W91" s="53">
        <f t="shared" si="74"/>
        <v>356</v>
      </c>
      <c r="X91" s="51">
        <f t="shared" si="75"/>
        <v>292</v>
      </c>
      <c r="Y91" s="47">
        <f t="shared" si="76"/>
        <v>325</v>
      </c>
      <c r="Z91" s="53">
        <f t="shared" si="77"/>
        <v>357</v>
      </c>
      <c r="AA91" s="51">
        <f t="shared" si="78"/>
        <v>293</v>
      </c>
      <c r="AB91" s="47">
        <f t="shared" si="79"/>
        <v>326</v>
      </c>
      <c r="AC91" s="53">
        <f t="shared" si="80"/>
        <v>358</v>
      </c>
    </row>
    <row r="92" spans="2:29" ht="13.5">
      <c r="B92" s="37">
        <v>87</v>
      </c>
      <c r="C92" s="51">
        <f t="shared" si="54"/>
        <v>283</v>
      </c>
      <c r="D92" s="47">
        <f t="shared" si="55"/>
        <v>315</v>
      </c>
      <c r="E92" s="53">
        <f t="shared" si="56"/>
        <v>346</v>
      </c>
      <c r="F92" s="51">
        <f t="shared" si="57"/>
        <v>272</v>
      </c>
      <c r="G92" s="47">
        <f t="shared" si="58"/>
        <v>303</v>
      </c>
      <c r="H92" s="53">
        <f t="shared" si="59"/>
        <v>333</v>
      </c>
      <c r="I92" s="51">
        <f t="shared" si="60"/>
        <v>292</v>
      </c>
      <c r="J92" s="47">
        <f t="shared" si="61"/>
        <v>325</v>
      </c>
      <c r="K92" s="53">
        <f t="shared" si="62"/>
        <v>357</v>
      </c>
      <c r="L92" s="51">
        <f t="shared" si="63"/>
        <v>293</v>
      </c>
      <c r="M92" s="47">
        <f t="shared" si="64"/>
        <v>326</v>
      </c>
      <c r="N92" s="53">
        <f t="shared" si="65"/>
        <v>358</v>
      </c>
      <c r="O92" s="51">
        <f t="shared" si="66"/>
        <v>293</v>
      </c>
      <c r="P92" s="47">
        <f t="shared" si="67"/>
        <v>326</v>
      </c>
      <c r="Q92" s="53">
        <f t="shared" si="68"/>
        <v>358</v>
      </c>
      <c r="R92" s="51">
        <f t="shared" si="69"/>
        <v>294</v>
      </c>
      <c r="S92" s="47">
        <f t="shared" si="70"/>
        <v>327</v>
      </c>
      <c r="T92" s="53">
        <f t="shared" si="71"/>
        <v>359</v>
      </c>
      <c r="U92" s="51">
        <f t="shared" si="72"/>
        <v>295</v>
      </c>
      <c r="V92" s="47">
        <f t="shared" si="73"/>
        <v>328</v>
      </c>
      <c r="W92" s="53">
        <f t="shared" si="74"/>
        <v>360</v>
      </c>
      <c r="X92" s="51">
        <f t="shared" si="75"/>
        <v>296</v>
      </c>
      <c r="Y92" s="47">
        <f t="shared" si="76"/>
        <v>329</v>
      </c>
      <c r="Z92" s="53">
        <f t="shared" si="77"/>
        <v>361</v>
      </c>
      <c r="AA92" s="51">
        <f t="shared" si="78"/>
        <v>297</v>
      </c>
      <c r="AB92" s="47">
        <f t="shared" si="79"/>
        <v>330</v>
      </c>
      <c r="AC92" s="53">
        <f t="shared" si="80"/>
        <v>363</v>
      </c>
    </row>
    <row r="93" spans="2:29" ht="13.5">
      <c r="B93" s="37">
        <v>88</v>
      </c>
      <c r="C93" s="51">
        <f t="shared" si="54"/>
        <v>287</v>
      </c>
      <c r="D93" s="47">
        <f t="shared" si="55"/>
        <v>319</v>
      </c>
      <c r="E93" s="53">
        <f t="shared" si="56"/>
        <v>350</v>
      </c>
      <c r="F93" s="51">
        <f t="shared" si="57"/>
        <v>275</v>
      </c>
      <c r="G93" s="47">
        <f t="shared" si="58"/>
        <v>306</v>
      </c>
      <c r="H93" s="53">
        <f t="shared" si="59"/>
        <v>336</v>
      </c>
      <c r="I93" s="51">
        <f t="shared" si="60"/>
        <v>295</v>
      </c>
      <c r="J93" s="47">
        <f t="shared" si="61"/>
        <v>328</v>
      </c>
      <c r="K93" s="53">
        <f t="shared" si="62"/>
        <v>360</v>
      </c>
      <c r="L93" s="51">
        <f t="shared" si="63"/>
        <v>296</v>
      </c>
      <c r="M93" s="47">
        <f t="shared" si="64"/>
        <v>329</v>
      </c>
      <c r="N93" s="53">
        <f t="shared" si="65"/>
        <v>361</v>
      </c>
      <c r="O93" s="51">
        <f t="shared" si="66"/>
        <v>297</v>
      </c>
      <c r="P93" s="47">
        <f t="shared" si="67"/>
        <v>330</v>
      </c>
      <c r="Q93" s="53">
        <f t="shared" si="68"/>
        <v>363</v>
      </c>
      <c r="R93" s="51">
        <f t="shared" si="69"/>
        <v>297</v>
      </c>
      <c r="S93" s="47">
        <f t="shared" si="70"/>
        <v>331</v>
      </c>
      <c r="T93" s="53">
        <f t="shared" si="71"/>
        <v>364</v>
      </c>
      <c r="U93" s="51">
        <f t="shared" si="72"/>
        <v>298</v>
      </c>
      <c r="V93" s="47">
        <f t="shared" si="73"/>
        <v>332</v>
      </c>
      <c r="W93" s="53">
        <f t="shared" si="74"/>
        <v>365</v>
      </c>
      <c r="X93" s="51">
        <f t="shared" si="75"/>
        <v>299</v>
      </c>
      <c r="Y93" s="47">
        <f t="shared" si="76"/>
        <v>333</v>
      </c>
      <c r="Z93" s="53">
        <f t="shared" si="77"/>
        <v>366</v>
      </c>
      <c r="AA93" s="51">
        <f t="shared" si="78"/>
        <v>300</v>
      </c>
      <c r="AB93" s="47">
        <f t="shared" si="79"/>
        <v>334</v>
      </c>
      <c r="AC93" s="53">
        <f t="shared" si="80"/>
        <v>367</v>
      </c>
    </row>
    <row r="94" spans="2:29" ht="13.5">
      <c r="B94" s="37">
        <v>89</v>
      </c>
      <c r="C94" s="51">
        <f t="shared" si="54"/>
        <v>289</v>
      </c>
      <c r="D94" s="47">
        <f t="shared" si="55"/>
        <v>322</v>
      </c>
      <c r="E94" s="53">
        <f t="shared" si="56"/>
        <v>354</v>
      </c>
      <c r="F94" s="51">
        <f t="shared" si="57"/>
        <v>279</v>
      </c>
      <c r="G94" s="47">
        <f t="shared" si="58"/>
        <v>310</v>
      </c>
      <c r="H94" s="53">
        <f t="shared" si="59"/>
        <v>341</v>
      </c>
      <c r="I94" s="51">
        <f t="shared" si="60"/>
        <v>298</v>
      </c>
      <c r="J94" s="47">
        <f t="shared" si="61"/>
        <v>332</v>
      </c>
      <c r="K94" s="53">
        <f t="shared" si="62"/>
        <v>365</v>
      </c>
      <c r="L94" s="51">
        <f t="shared" si="63"/>
        <v>299</v>
      </c>
      <c r="M94" s="47">
        <f t="shared" si="64"/>
        <v>333</v>
      </c>
      <c r="N94" s="53">
        <f t="shared" si="65"/>
        <v>366</v>
      </c>
      <c r="O94" s="51">
        <f t="shared" si="66"/>
        <v>300</v>
      </c>
      <c r="P94" s="47">
        <f t="shared" si="67"/>
        <v>334</v>
      </c>
      <c r="Q94" s="53">
        <f t="shared" si="68"/>
        <v>367</v>
      </c>
      <c r="R94" s="51">
        <f t="shared" si="69"/>
        <v>301</v>
      </c>
      <c r="S94" s="47">
        <f t="shared" si="70"/>
        <v>335</v>
      </c>
      <c r="T94" s="53">
        <f t="shared" si="71"/>
        <v>368</v>
      </c>
      <c r="U94" s="51">
        <f t="shared" si="72"/>
        <v>302</v>
      </c>
      <c r="V94" s="47">
        <f t="shared" si="73"/>
        <v>336</v>
      </c>
      <c r="W94" s="53">
        <f t="shared" si="74"/>
        <v>369</v>
      </c>
      <c r="X94" s="51">
        <f t="shared" si="75"/>
        <v>302</v>
      </c>
      <c r="Y94" s="47">
        <f t="shared" si="76"/>
        <v>336</v>
      </c>
      <c r="Z94" s="53">
        <f t="shared" si="77"/>
        <v>369</v>
      </c>
      <c r="AA94" s="51">
        <f t="shared" si="78"/>
        <v>303</v>
      </c>
      <c r="AB94" s="47">
        <f t="shared" si="79"/>
        <v>337</v>
      </c>
      <c r="AC94" s="53">
        <f t="shared" si="80"/>
        <v>370</v>
      </c>
    </row>
    <row r="95" spans="2:29" ht="13.5">
      <c r="B95" s="37">
        <v>90</v>
      </c>
      <c r="C95" s="51">
        <f t="shared" si="54"/>
        <v>293</v>
      </c>
      <c r="D95" s="47">
        <f t="shared" si="55"/>
        <v>326</v>
      </c>
      <c r="E95" s="53">
        <f t="shared" si="56"/>
        <v>358</v>
      </c>
      <c r="F95" s="51">
        <f t="shared" si="57"/>
        <v>281</v>
      </c>
      <c r="G95" s="47">
        <f t="shared" si="58"/>
        <v>313</v>
      </c>
      <c r="H95" s="53">
        <f t="shared" si="59"/>
        <v>344</v>
      </c>
      <c r="I95" s="51">
        <f t="shared" si="60"/>
        <v>302</v>
      </c>
      <c r="J95" s="47">
        <f t="shared" si="61"/>
        <v>336</v>
      </c>
      <c r="K95" s="53">
        <f t="shared" si="62"/>
        <v>369</v>
      </c>
      <c r="L95" s="51">
        <f t="shared" si="63"/>
        <v>303</v>
      </c>
      <c r="M95" s="47">
        <f t="shared" si="64"/>
        <v>337</v>
      </c>
      <c r="N95" s="53">
        <f t="shared" si="65"/>
        <v>370</v>
      </c>
      <c r="O95" s="51">
        <f t="shared" si="66"/>
        <v>304</v>
      </c>
      <c r="P95" s="47">
        <f t="shared" si="67"/>
        <v>338</v>
      </c>
      <c r="Q95" s="53">
        <f t="shared" si="68"/>
        <v>371</v>
      </c>
      <c r="R95" s="51">
        <f t="shared" si="69"/>
        <v>304</v>
      </c>
      <c r="S95" s="47">
        <f t="shared" si="70"/>
        <v>338</v>
      </c>
      <c r="T95" s="53">
        <f t="shared" si="71"/>
        <v>371</v>
      </c>
      <c r="U95" s="51">
        <f t="shared" si="72"/>
        <v>305</v>
      </c>
      <c r="V95" s="47">
        <f t="shared" si="73"/>
        <v>339</v>
      </c>
      <c r="W95" s="53">
        <f t="shared" si="74"/>
        <v>372</v>
      </c>
      <c r="X95" s="51">
        <f t="shared" si="75"/>
        <v>306</v>
      </c>
      <c r="Y95" s="47">
        <f t="shared" si="76"/>
        <v>340</v>
      </c>
      <c r="Z95" s="53">
        <f t="shared" si="77"/>
        <v>374</v>
      </c>
      <c r="AA95" s="51">
        <f t="shared" si="78"/>
        <v>306</v>
      </c>
      <c r="AB95" s="47">
        <f t="shared" si="79"/>
        <v>341</v>
      </c>
      <c r="AC95" s="53">
        <f t="shared" si="80"/>
        <v>375</v>
      </c>
    </row>
    <row r="96" spans="2:29" ht="13.5">
      <c r="B96" s="37">
        <v>91</v>
      </c>
      <c r="C96" s="51">
        <f t="shared" si="54"/>
        <v>296</v>
      </c>
      <c r="D96" s="47">
        <f t="shared" si="55"/>
        <v>329</v>
      </c>
      <c r="E96" s="53">
        <f t="shared" si="56"/>
        <v>361</v>
      </c>
      <c r="F96" s="51">
        <f t="shared" si="57"/>
        <v>285</v>
      </c>
      <c r="G96" s="47">
        <f t="shared" si="58"/>
        <v>317</v>
      </c>
      <c r="H96" s="53">
        <f t="shared" si="59"/>
        <v>348</v>
      </c>
      <c r="I96" s="51">
        <f t="shared" si="60"/>
        <v>305</v>
      </c>
      <c r="J96" s="47">
        <f t="shared" si="61"/>
        <v>339</v>
      </c>
      <c r="K96" s="53">
        <f t="shared" si="62"/>
        <v>372</v>
      </c>
      <c r="L96" s="51">
        <f t="shared" si="63"/>
        <v>306</v>
      </c>
      <c r="M96" s="47">
        <f t="shared" si="64"/>
        <v>340</v>
      </c>
      <c r="N96" s="53">
        <f t="shared" si="65"/>
        <v>374</v>
      </c>
      <c r="O96" s="51">
        <f t="shared" si="66"/>
        <v>306</v>
      </c>
      <c r="P96" s="47">
        <f t="shared" si="67"/>
        <v>341</v>
      </c>
      <c r="Q96" s="53">
        <f t="shared" si="68"/>
        <v>375</v>
      </c>
      <c r="R96" s="51">
        <f t="shared" si="69"/>
        <v>307</v>
      </c>
      <c r="S96" s="47">
        <f t="shared" si="70"/>
        <v>342</v>
      </c>
      <c r="T96" s="53">
        <f t="shared" si="71"/>
        <v>376</v>
      </c>
      <c r="U96" s="51">
        <f t="shared" si="72"/>
        <v>308</v>
      </c>
      <c r="V96" s="47">
        <f t="shared" si="73"/>
        <v>343</v>
      </c>
      <c r="W96" s="53">
        <f t="shared" si="74"/>
        <v>377</v>
      </c>
      <c r="X96" s="51">
        <f t="shared" si="75"/>
        <v>309</v>
      </c>
      <c r="Y96" s="47">
        <f t="shared" si="76"/>
        <v>344</v>
      </c>
      <c r="Z96" s="53">
        <f t="shared" si="77"/>
        <v>378</v>
      </c>
      <c r="AA96" s="51">
        <f t="shared" si="78"/>
        <v>310</v>
      </c>
      <c r="AB96" s="47">
        <f t="shared" si="79"/>
        <v>345</v>
      </c>
      <c r="AC96" s="53">
        <f t="shared" si="80"/>
        <v>379</v>
      </c>
    </row>
    <row r="97" spans="2:29" ht="13.5">
      <c r="B97" s="37">
        <v>92</v>
      </c>
      <c r="C97" s="51">
        <f t="shared" si="54"/>
        <v>299</v>
      </c>
      <c r="D97" s="47">
        <f t="shared" si="55"/>
        <v>333</v>
      </c>
      <c r="E97" s="53">
        <f t="shared" si="56"/>
        <v>366</v>
      </c>
      <c r="F97" s="51">
        <f t="shared" si="57"/>
        <v>288</v>
      </c>
      <c r="G97" s="47">
        <f t="shared" si="58"/>
        <v>320</v>
      </c>
      <c r="H97" s="53">
        <f t="shared" si="59"/>
        <v>352</v>
      </c>
      <c r="I97" s="51">
        <f t="shared" si="60"/>
        <v>308</v>
      </c>
      <c r="J97" s="47">
        <f t="shared" si="61"/>
        <v>343</v>
      </c>
      <c r="K97" s="53">
        <f t="shared" si="62"/>
        <v>377</v>
      </c>
      <c r="L97" s="51">
        <f t="shared" si="63"/>
        <v>309</v>
      </c>
      <c r="M97" s="47">
        <f t="shared" si="64"/>
        <v>344</v>
      </c>
      <c r="N97" s="53">
        <f t="shared" si="65"/>
        <v>378</v>
      </c>
      <c r="O97" s="51">
        <f t="shared" si="66"/>
        <v>310</v>
      </c>
      <c r="P97" s="47">
        <f t="shared" si="67"/>
        <v>345</v>
      </c>
      <c r="Q97" s="53">
        <f t="shared" si="68"/>
        <v>379</v>
      </c>
      <c r="R97" s="51">
        <f t="shared" si="69"/>
        <v>311</v>
      </c>
      <c r="S97" s="47">
        <f t="shared" si="70"/>
        <v>346</v>
      </c>
      <c r="T97" s="53">
        <f t="shared" si="71"/>
        <v>380</v>
      </c>
      <c r="U97" s="51">
        <f t="shared" si="72"/>
        <v>312</v>
      </c>
      <c r="V97" s="47">
        <f t="shared" si="73"/>
        <v>347</v>
      </c>
      <c r="W97" s="53">
        <f t="shared" si="74"/>
        <v>381</v>
      </c>
      <c r="X97" s="51">
        <f t="shared" si="75"/>
        <v>313</v>
      </c>
      <c r="Y97" s="47">
        <f t="shared" si="76"/>
        <v>348</v>
      </c>
      <c r="Z97" s="53">
        <f t="shared" si="77"/>
        <v>382</v>
      </c>
      <c r="AA97" s="51">
        <f t="shared" si="78"/>
        <v>314</v>
      </c>
      <c r="AB97" s="47">
        <f t="shared" si="79"/>
        <v>349</v>
      </c>
      <c r="AC97" s="53">
        <f t="shared" si="80"/>
        <v>383</v>
      </c>
    </row>
    <row r="98" spans="2:29" ht="13.5">
      <c r="B98" s="37">
        <v>93</v>
      </c>
      <c r="C98" s="51">
        <f t="shared" si="54"/>
        <v>303</v>
      </c>
      <c r="D98" s="47">
        <f t="shared" si="55"/>
        <v>337</v>
      </c>
      <c r="E98" s="53">
        <f t="shared" si="56"/>
        <v>370</v>
      </c>
      <c r="F98" s="51">
        <f t="shared" si="57"/>
        <v>290</v>
      </c>
      <c r="G98" s="47">
        <f t="shared" si="58"/>
        <v>323</v>
      </c>
      <c r="H98" s="53">
        <f t="shared" si="59"/>
        <v>355</v>
      </c>
      <c r="I98" s="51">
        <f t="shared" si="60"/>
        <v>312</v>
      </c>
      <c r="J98" s="47">
        <f t="shared" si="61"/>
        <v>347</v>
      </c>
      <c r="K98" s="53">
        <f t="shared" si="62"/>
        <v>381</v>
      </c>
      <c r="L98" s="51">
        <f t="shared" si="63"/>
        <v>313</v>
      </c>
      <c r="M98" s="47">
        <f t="shared" si="64"/>
        <v>348</v>
      </c>
      <c r="N98" s="53">
        <f t="shared" si="65"/>
        <v>382</v>
      </c>
      <c r="O98" s="51">
        <f t="shared" si="66"/>
        <v>314</v>
      </c>
      <c r="P98" s="47">
        <f t="shared" si="67"/>
        <v>349</v>
      </c>
      <c r="Q98" s="53">
        <f t="shared" si="68"/>
        <v>383</v>
      </c>
      <c r="R98" s="51">
        <f t="shared" si="69"/>
        <v>315</v>
      </c>
      <c r="S98" s="47">
        <f t="shared" si="70"/>
        <v>350</v>
      </c>
      <c r="T98" s="53">
        <f t="shared" si="71"/>
        <v>385</v>
      </c>
      <c r="U98" s="51">
        <f t="shared" si="72"/>
        <v>315</v>
      </c>
      <c r="V98" s="47">
        <f t="shared" si="73"/>
        <v>350</v>
      </c>
      <c r="W98" s="53">
        <f t="shared" si="74"/>
        <v>385</v>
      </c>
      <c r="X98" s="51">
        <f t="shared" si="75"/>
        <v>315</v>
      </c>
      <c r="Y98" s="47">
        <f t="shared" si="76"/>
        <v>351</v>
      </c>
      <c r="Z98" s="53">
        <f t="shared" si="77"/>
        <v>386</v>
      </c>
      <c r="AA98" s="51">
        <f t="shared" si="78"/>
        <v>316</v>
      </c>
      <c r="AB98" s="47">
        <f t="shared" si="79"/>
        <v>352</v>
      </c>
      <c r="AC98" s="53">
        <f t="shared" si="80"/>
        <v>387</v>
      </c>
    </row>
    <row r="99" spans="2:29" ht="13.5">
      <c r="B99" s="37">
        <v>94</v>
      </c>
      <c r="C99" s="51">
        <f t="shared" si="54"/>
        <v>306</v>
      </c>
      <c r="D99" s="47">
        <f t="shared" si="55"/>
        <v>340</v>
      </c>
      <c r="E99" s="53">
        <f t="shared" si="56"/>
        <v>374</v>
      </c>
      <c r="F99" s="51">
        <f t="shared" si="57"/>
        <v>294</v>
      </c>
      <c r="G99" s="47">
        <f t="shared" si="58"/>
        <v>327</v>
      </c>
      <c r="H99" s="53">
        <f t="shared" si="59"/>
        <v>359</v>
      </c>
      <c r="I99" s="51">
        <f t="shared" si="60"/>
        <v>315</v>
      </c>
      <c r="J99" s="47">
        <f t="shared" si="61"/>
        <v>350</v>
      </c>
      <c r="K99" s="53">
        <f t="shared" si="62"/>
        <v>385</v>
      </c>
      <c r="L99" s="51">
        <f t="shared" si="63"/>
        <v>315</v>
      </c>
      <c r="M99" s="47">
        <f t="shared" si="64"/>
        <v>351</v>
      </c>
      <c r="N99" s="53">
        <f t="shared" si="65"/>
        <v>386</v>
      </c>
      <c r="O99" s="51">
        <f t="shared" si="66"/>
        <v>316</v>
      </c>
      <c r="P99" s="47">
        <f t="shared" si="67"/>
        <v>352</v>
      </c>
      <c r="Q99" s="53">
        <f t="shared" si="68"/>
        <v>387</v>
      </c>
      <c r="R99" s="51">
        <f t="shared" si="69"/>
        <v>317</v>
      </c>
      <c r="S99" s="47">
        <f t="shared" si="70"/>
        <v>353</v>
      </c>
      <c r="T99" s="53">
        <f t="shared" si="71"/>
        <v>388</v>
      </c>
      <c r="U99" s="51">
        <f t="shared" si="72"/>
        <v>318</v>
      </c>
      <c r="V99" s="47">
        <f t="shared" si="73"/>
        <v>354</v>
      </c>
      <c r="W99" s="53">
        <f t="shared" si="74"/>
        <v>389</v>
      </c>
      <c r="X99" s="51">
        <f t="shared" si="75"/>
        <v>319</v>
      </c>
      <c r="Y99" s="47">
        <f t="shared" si="76"/>
        <v>355</v>
      </c>
      <c r="Z99" s="53">
        <f t="shared" si="77"/>
        <v>390</v>
      </c>
      <c r="AA99" s="51">
        <f t="shared" si="78"/>
        <v>320</v>
      </c>
      <c r="AB99" s="47">
        <f t="shared" si="79"/>
        <v>356</v>
      </c>
      <c r="AC99" s="53">
        <f t="shared" si="80"/>
        <v>391</v>
      </c>
    </row>
    <row r="100" spans="2:29" ht="13.5">
      <c r="B100" s="37">
        <v>95</v>
      </c>
      <c r="C100" s="51">
        <f t="shared" si="54"/>
        <v>309</v>
      </c>
      <c r="D100" s="47">
        <f t="shared" si="55"/>
        <v>344</v>
      </c>
      <c r="E100" s="53">
        <f t="shared" si="56"/>
        <v>378</v>
      </c>
      <c r="F100" s="51">
        <f t="shared" si="57"/>
        <v>297</v>
      </c>
      <c r="G100" s="47">
        <f t="shared" si="58"/>
        <v>330</v>
      </c>
      <c r="H100" s="53">
        <f t="shared" si="59"/>
        <v>363</v>
      </c>
      <c r="I100" s="51">
        <f t="shared" si="60"/>
        <v>318</v>
      </c>
      <c r="J100" s="47">
        <f t="shared" si="61"/>
        <v>354</v>
      </c>
      <c r="K100" s="53">
        <f t="shared" si="62"/>
        <v>389</v>
      </c>
      <c r="L100" s="51">
        <f t="shared" si="63"/>
        <v>319</v>
      </c>
      <c r="M100" s="47">
        <f t="shared" si="64"/>
        <v>355</v>
      </c>
      <c r="N100" s="53">
        <f t="shared" si="65"/>
        <v>390</v>
      </c>
      <c r="O100" s="51">
        <f t="shared" si="66"/>
        <v>320</v>
      </c>
      <c r="P100" s="47">
        <f t="shared" si="67"/>
        <v>356</v>
      </c>
      <c r="Q100" s="53">
        <f t="shared" si="68"/>
        <v>391</v>
      </c>
      <c r="R100" s="51">
        <f t="shared" si="69"/>
        <v>321</v>
      </c>
      <c r="S100" s="47">
        <f t="shared" si="70"/>
        <v>357</v>
      </c>
      <c r="T100" s="53">
        <f t="shared" si="71"/>
        <v>392</v>
      </c>
      <c r="U100" s="51">
        <f t="shared" si="72"/>
        <v>322</v>
      </c>
      <c r="V100" s="47">
        <f t="shared" si="73"/>
        <v>358</v>
      </c>
      <c r="W100" s="53">
        <f t="shared" si="74"/>
        <v>393</v>
      </c>
      <c r="X100" s="51">
        <f t="shared" si="75"/>
        <v>323</v>
      </c>
      <c r="Y100" s="47">
        <f t="shared" si="76"/>
        <v>359</v>
      </c>
      <c r="Z100" s="53">
        <f t="shared" si="77"/>
        <v>394</v>
      </c>
      <c r="AA100" s="51">
        <f t="shared" si="78"/>
        <v>324</v>
      </c>
      <c r="AB100" s="47">
        <f t="shared" si="79"/>
        <v>360</v>
      </c>
      <c r="AC100" s="53">
        <f t="shared" si="80"/>
        <v>396</v>
      </c>
    </row>
    <row r="101" spans="2:29" ht="13.5">
      <c r="B101" s="37">
        <v>96</v>
      </c>
      <c r="C101" s="51">
        <f t="shared" si="54"/>
        <v>312</v>
      </c>
      <c r="D101" s="47">
        <f t="shared" si="55"/>
        <v>347</v>
      </c>
      <c r="E101" s="53">
        <f t="shared" si="56"/>
        <v>381</v>
      </c>
      <c r="F101" s="51">
        <f t="shared" si="57"/>
        <v>300</v>
      </c>
      <c r="G101" s="47">
        <f t="shared" si="58"/>
        <v>334</v>
      </c>
      <c r="H101" s="53">
        <f t="shared" si="59"/>
        <v>367</v>
      </c>
      <c r="I101" s="51">
        <f t="shared" si="60"/>
        <v>322</v>
      </c>
      <c r="J101" s="47">
        <f t="shared" si="61"/>
        <v>358</v>
      </c>
      <c r="K101" s="53">
        <f t="shared" si="62"/>
        <v>393</v>
      </c>
      <c r="L101" s="51">
        <f t="shared" si="63"/>
        <v>323</v>
      </c>
      <c r="M101" s="47">
        <f t="shared" si="64"/>
        <v>359</v>
      </c>
      <c r="N101" s="53">
        <f t="shared" si="65"/>
        <v>394</v>
      </c>
      <c r="O101" s="51">
        <f t="shared" si="66"/>
        <v>324</v>
      </c>
      <c r="P101" s="47">
        <f t="shared" si="67"/>
        <v>360</v>
      </c>
      <c r="Q101" s="53">
        <f t="shared" si="68"/>
        <v>396</v>
      </c>
      <c r="R101" s="51">
        <f t="shared" si="69"/>
        <v>324</v>
      </c>
      <c r="S101" s="47">
        <f t="shared" si="70"/>
        <v>361</v>
      </c>
      <c r="T101" s="53">
        <f t="shared" si="71"/>
        <v>397</v>
      </c>
      <c r="U101" s="51">
        <f t="shared" si="72"/>
        <v>325</v>
      </c>
      <c r="V101" s="47">
        <f t="shared" si="73"/>
        <v>362</v>
      </c>
      <c r="W101" s="53">
        <f t="shared" si="74"/>
        <v>398</v>
      </c>
      <c r="X101" s="51">
        <f t="shared" si="75"/>
        <v>326</v>
      </c>
      <c r="Y101" s="47">
        <f t="shared" si="76"/>
        <v>363</v>
      </c>
      <c r="Z101" s="53">
        <f t="shared" si="77"/>
        <v>399</v>
      </c>
      <c r="AA101" s="51">
        <f t="shared" si="78"/>
        <v>327</v>
      </c>
      <c r="AB101" s="47">
        <f t="shared" si="79"/>
        <v>364</v>
      </c>
      <c r="AC101" s="53">
        <f t="shared" si="80"/>
        <v>400</v>
      </c>
    </row>
    <row r="102" spans="2:29" ht="13.5">
      <c r="B102" s="37">
        <v>97</v>
      </c>
      <c r="C102" s="51">
        <f t="shared" si="54"/>
        <v>315</v>
      </c>
      <c r="D102" s="47">
        <f t="shared" si="55"/>
        <v>351</v>
      </c>
      <c r="E102" s="53">
        <f t="shared" si="56"/>
        <v>386</v>
      </c>
      <c r="F102" s="51">
        <f t="shared" si="57"/>
        <v>303</v>
      </c>
      <c r="G102" s="47">
        <f t="shared" si="58"/>
        <v>337</v>
      </c>
      <c r="H102" s="53">
        <f t="shared" si="59"/>
        <v>370</v>
      </c>
      <c r="I102" s="51">
        <f t="shared" si="60"/>
        <v>324</v>
      </c>
      <c r="J102" s="47">
        <f t="shared" si="61"/>
        <v>361</v>
      </c>
      <c r="K102" s="53">
        <f t="shared" si="62"/>
        <v>397</v>
      </c>
      <c r="L102" s="51">
        <f t="shared" si="63"/>
        <v>325</v>
      </c>
      <c r="M102" s="47">
        <f t="shared" si="64"/>
        <v>362</v>
      </c>
      <c r="N102" s="53">
        <f t="shared" si="65"/>
        <v>398</v>
      </c>
      <c r="O102" s="51">
        <f t="shared" si="66"/>
        <v>326</v>
      </c>
      <c r="P102" s="47">
        <f t="shared" si="67"/>
        <v>363</v>
      </c>
      <c r="Q102" s="53">
        <f t="shared" si="68"/>
        <v>399</v>
      </c>
      <c r="R102" s="51">
        <f t="shared" si="69"/>
        <v>327</v>
      </c>
      <c r="S102" s="47">
        <f t="shared" si="70"/>
        <v>364</v>
      </c>
      <c r="T102" s="53">
        <f t="shared" si="71"/>
        <v>400</v>
      </c>
      <c r="U102" s="51">
        <f t="shared" si="72"/>
        <v>328</v>
      </c>
      <c r="V102" s="47">
        <f t="shared" si="73"/>
        <v>365</v>
      </c>
      <c r="W102" s="53">
        <f t="shared" si="74"/>
        <v>401</v>
      </c>
      <c r="X102" s="51">
        <f t="shared" si="75"/>
        <v>329</v>
      </c>
      <c r="Y102" s="47">
        <f t="shared" si="76"/>
        <v>366</v>
      </c>
      <c r="Z102" s="53">
        <f t="shared" si="77"/>
        <v>402</v>
      </c>
      <c r="AA102" s="51">
        <f t="shared" si="78"/>
        <v>330</v>
      </c>
      <c r="AB102" s="47">
        <f t="shared" si="79"/>
        <v>367</v>
      </c>
      <c r="AC102" s="53">
        <f t="shared" si="80"/>
        <v>403</v>
      </c>
    </row>
    <row r="103" spans="2:29" ht="13.5">
      <c r="B103" s="37">
        <v>98</v>
      </c>
      <c r="C103" s="51">
        <f t="shared" si="54"/>
        <v>318</v>
      </c>
      <c r="D103" s="47">
        <f t="shared" si="55"/>
        <v>354</v>
      </c>
      <c r="E103" s="53">
        <f t="shared" si="56"/>
        <v>389</v>
      </c>
      <c r="F103" s="51">
        <f t="shared" si="57"/>
        <v>306</v>
      </c>
      <c r="G103" s="47">
        <f t="shared" si="58"/>
        <v>341</v>
      </c>
      <c r="H103" s="53">
        <f t="shared" si="59"/>
        <v>375</v>
      </c>
      <c r="I103" s="51">
        <f t="shared" si="60"/>
        <v>328</v>
      </c>
      <c r="J103" s="47">
        <f t="shared" si="61"/>
        <v>365</v>
      </c>
      <c r="K103" s="53">
        <f t="shared" si="62"/>
        <v>401</v>
      </c>
      <c r="L103" s="51">
        <f t="shared" si="63"/>
        <v>329</v>
      </c>
      <c r="M103" s="47">
        <f t="shared" si="64"/>
        <v>366</v>
      </c>
      <c r="N103" s="53">
        <f t="shared" si="65"/>
        <v>402</v>
      </c>
      <c r="O103" s="51">
        <f t="shared" si="66"/>
        <v>330</v>
      </c>
      <c r="P103" s="47">
        <f t="shared" si="67"/>
        <v>367</v>
      </c>
      <c r="Q103" s="53">
        <f t="shared" si="68"/>
        <v>403</v>
      </c>
      <c r="R103" s="51">
        <f t="shared" si="69"/>
        <v>331</v>
      </c>
      <c r="S103" s="47">
        <f t="shared" si="70"/>
        <v>368</v>
      </c>
      <c r="T103" s="53">
        <f t="shared" si="71"/>
        <v>404</v>
      </c>
      <c r="U103" s="51">
        <f t="shared" si="72"/>
        <v>332</v>
      </c>
      <c r="V103" s="47">
        <f t="shared" si="73"/>
        <v>369</v>
      </c>
      <c r="W103" s="53">
        <f t="shared" si="74"/>
        <v>405</v>
      </c>
      <c r="X103" s="51">
        <f t="shared" si="75"/>
        <v>333</v>
      </c>
      <c r="Y103" s="47">
        <f t="shared" si="76"/>
        <v>370</v>
      </c>
      <c r="Z103" s="53">
        <f t="shared" si="77"/>
        <v>407</v>
      </c>
      <c r="AA103" s="51">
        <f t="shared" si="78"/>
        <v>333</v>
      </c>
      <c r="AB103" s="47">
        <f t="shared" si="79"/>
        <v>371</v>
      </c>
      <c r="AC103" s="53">
        <f t="shared" si="80"/>
        <v>408</v>
      </c>
    </row>
    <row r="104" spans="2:29" ht="13.5">
      <c r="B104" s="37">
        <v>99</v>
      </c>
      <c r="C104" s="51">
        <f t="shared" si="54"/>
        <v>322</v>
      </c>
      <c r="D104" s="47">
        <f t="shared" si="55"/>
        <v>358</v>
      </c>
      <c r="E104" s="53">
        <f t="shared" si="56"/>
        <v>393</v>
      </c>
      <c r="F104" s="51">
        <f t="shared" si="57"/>
        <v>309</v>
      </c>
      <c r="G104" s="47">
        <f t="shared" si="58"/>
        <v>344</v>
      </c>
      <c r="H104" s="53">
        <f t="shared" si="59"/>
        <v>378</v>
      </c>
      <c r="I104" s="51">
        <f t="shared" si="60"/>
        <v>332</v>
      </c>
      <c r="J104" s="47">
        <f t="shared" si="61"/>
        <v>369</v>
      </c>
      <c r="K104" s="53">
        <f t="shared" si="62"/>
        <v>405</v>
      </c>
      <c r="L104" s="51">
        <f t="shared" si="63"/>
        <v>333</v>
      </c>
      <c r="M104" s="47">
        <f t="shared" si="64"/>
        <v>370</v>
      </c>
      <c r="N104" s="53">
        <f t="shared" si="65"/>
        <v>407</v>
      </c>
      <c r="O104" s="51">
        <f t="shared" si="66"/>
        <v>333</v>
      </c>
      <c r="P104" s="47">
        <f t="shared" si="67"/>
        <v>371</v>
      </c>
      <c r="Q104" s="53">
        <f t="shared" si="68"/>
        <v>408</v>
      </c>
      <c r="R104" s="51">
        <f t="shared" si="69"/>
        <v>334</v>
      </c>
      <c r="S104" s="47">
        <f t="shared" si="70"/>
        <v>372</v>
      </c>
      <c r="T104" s="53">
        <f t="shared" si="71"/>
        <v>409</v>
      </c>
      <c r="U104" s="51">
        <f t="shared" si="72"/>
        <v>335</v>
      </c>
      <c r="V104" s="47">
        <f t="shared" si="73"/>
        <v>373</v>
      </c>
      <c r="W104" s="53">
        <f t="shared" si="74"/>
        <v>410</v>
      </c>
      <c r="X104" s="51">
        <f t="shared" si="75"/>
        <v>336</v>
      </c>
      <c r="Y104" s="47">
        <f t="shared" si="76"/>
        <v>374</v>
      </c>
      <c r="Z104" s="53">
        <f t="shared" si="77"/>
        <v>411</v>
      </c>
      <c r="AA104" s="51">
        <f t="shared" si="78"/>
        <v>337</v>
      </c>
      <c r="AB104" s="47">
        <f t="shared" si="79"/>
        <v>375</v>
      </c>
      <c r="AC104" s="53">
        <f t="shared" si="80"/>
        <v>412</v>
      </c>
    </row>
    <row r="105" spans="2:29" ht="14.25" thickBot="1">
      <c r="B105" s="49">
        <v>100</v>
      </c>
      <c r="C105" s="52">
        <f t="shared" si="54"/>
        <v>325</v>
      </c>
      <c r="D105" s="48">
        <f t="shared" si="55"/>
        <v>362</v>
      </c>
      <c r="E105" s="54">
        <f t="shared" si="56"/>
        <v>398</v>
      </c>
      <c r="F105" s="52">
        <f t="shared" si="57"/>
        <v>313</v>
      </c>
      <c r="G105" s="48">
        <f t="shared" si="58"/>
        <v>348</v>
      </c>
      <c r="H105" s="54">
        <f t="shared" si="59"/>
        <v>382</v>
      </c>
      <c r="I105" s="52">
        <f t="shared" si="60"/>
        <v>335</v>
      </c>
      <c r="J105" s="48">
        <f t="shared" si="61"/>
        <v>373</v>
      </c>
      <c r="K105" s="54">
        <f t="shared" si="62"/>
        <v>410</v>
      </c>
      <c r="L105" s="52">
        <f t="shared" si="63"/>
        <v>336</v>
      </c>
      <c r="M105" s="48">
        <f t="shared" si="64"/>
        <v>374</v>
      </c>
      <c r="N105" s="54">
        <f t="shared" si="65"/>
        <v>411</v>
      </c>
      <c r="O105" s="52">
        <f t="shared" si="66"/>
        <v>337</v>
      </c>
      <c r="P105" s="48">
        <f t="shared" si="67"/>
        <v>375</v>
      </c>
      <c r="Q105" s="54">
        <f t="shared" si="68"/>
        <v>412</v>
      </c>
      <c r="R105" s="52">
        <f t="shared" si="69"/>
        <v>338</v>
      </c>
      <c r="S105" s="48">
        <f t="shared" si="70"/>
        <v>376</v>
      </c>
      <c r="T105" s="54">
        <f t="shared" si="71"/>
        <v>413</v>
      </c>
      <c r="U105" s="52">
        <f t="shared" si="72"/>
        <v>339</v>
      </c>
      <c r="V105" s="48">
        <f t="shared" si="73"/>
        <v>377</v>
      </c>
      <c r="W105" s="54">
        <f t="shared" si="74"/>
        <v>414</v>
      </c>
      <c r="X105" s="52">
        <f t="shared" si="75"/>
        <v>340</v>
      </c>
      <c r="Y105" s="48">
        <f t="shared" si="76"/>
        <v>378</v>
      </c>
      <c r="Z105" s="54">
        <f t="shared" si="77"/>
        <v>415</v>
      </c>
      <c r="AA105" s="52">
        <f t="shared" si="78"/>
        <v>341</v>
      </c>
      <c r="AB105" s="48">
        <f t="shared" si="79"/>
        <v>379</v>
      </c>
      <c r="AC105" s="54">
        <f t="shared" si="80"/>
        <v>416</v>
      </c>
    </row>
  </sheetData>
  <sheetProtection/>
  <mergeCells count="29">
    <mergeCell ref="V2:W2"/>
    <mergeCell ref="Y2:Z2"/>
    <mergeCell ref="S2:T2"/>
    <mergeCell ref="I2:J2"/>
    <mergeCell ref="AB2:AC2"/>
    <mergeCell ref="C2:E2"/>
    <mergeCell ref="F2:H2"/>
    <mergeCell ref="M2:N2"/>
    <mergeCell ref="P2:Q2"/>
    <mergeCell ref="AA4:AC4"/>
    <mergeCell ref="F3:H3"/>
    <mergeCell ref="R3:T3"/>
    <mergeCell ref="I3:K3"/>
    <mergeCell ref="U3:W3"/>
    <mergeCell ref="C4:E4"/>
    <mergeCell ref="C3:E3"/>
    <mergeCell ref="X3:Z3"/>
    <mergeCell ref="AA3:AC3"/>
    <mergeCell ref="L3:N3"/>
    <mergeCell ref="AE3:AF3"/>
    <mergeCell ref="O4:Q4"/>
    <mergeCell ref="R4:T4"/>
    <mergeCell ref="U4:W4"/>
    <mergeCell ref="X4:Z4"/>
    <mergeCell ref="B1:AC1"/>
    <mergeCell ref="O3:Q3"/>
    <mergeCell ref="F4:H4"/>
    <mergeCell ref="I4:K4"/>
    <mergeCell ref="L4: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P67"/>
  <sheetViews>
    <sheetView zoomScalePageLayoutView="0" workbookViewId="0" topLeftCell="A1">
      <selection activeCell="F5" sqref="F5"/>
    </sheetView>
  </sheetViews>
  <sheetFormatPr defaultColWidth="9.140625" defaultRowHeight="15"/>
  <cols>
    <col min="11" max="11" width="5.421875" style="0" bestFit="1" customWidth="1"/>
    <col min="15" max="15" width="9.421875" style="0" bestFit="1" customWidth="1"/>
    <col min="16" max="16" width="5.421875" style="0" bestFit="1" customWidth="1"/>
  </cols>
  <sheetData>
    <row r="1" spans="2:3" ht="13.5">
      <c r="B1">
        <v>510</v>
      </c>
      <c r="C1">
        <v>100</v>
      </c>
    </row>
    <row r="2" ht="13.5">
      <c r="B2" t="s">
        <v>832</v>
      </c>
    </row>
    <row r="3" spans="2:9" ht="13.5">
      <c r="B3" t="s">
        <v>833</v>
      </c>
      <c r="C3">
        <v>40</v>
      </c>
      <c r="D3">
        <v>31</v>
      </c>
      <c r="H3" t="s">
        <v>839</v>
      </c>
      <c r="I3" t="s">
        <v>840</v>
      </c>
    </row>
    <row r="4" spans="2:15" ht="13.5">
      <c r="B4" t="s">
        <v>834</v>
      </c>
      <c r="C4">
        <v>20</v>
      </c>
      <c r="D4">
        <v>31</v>
      </c>
      <c r="E4">
        <f>INT($B$1/2)</f>
        <v>255</v>
      </c>
      <c r="F4">
        <f>ROUNDDOWN(($C$3*2+$D$3+ROUNDDOWN(E4/4,0))*$C$1/100,0)+10+$C$1</f>
        <v>284</v>
      </c>
      <c r="H4">
        <f>INT(($B$1-E4)/2)</f>
        <v>127</v>
      </c>
      <c r="I4">
        <f>ROUNDDOWN((ROUNDDOWN(($C$4*2+$D$4+ROUNDDOWN(H4/4,0))*$C$1/100,0)+5)*(IF(OR($C$6="ずぶとい",$C$6="わんぱく",$C$6="のうてんき",$C$6="のんき"),1.1,IF(OR($C$6="さみしがり",$C$6="おっとり",$C$6="おとなしい",$C$6="せっかち"),0.9,1))),0)</f>
        <v>107</v>
      </c>
      <c r="J4">
        <f>F4*I4</f>
        <v>30388</v>
      </c>
      <c r="M4">
        <f>INT(($B$1-E4)/2)</f>
        <v>127</v>
      </c>
      <c r="N4">
        <f>ROUNDDOWN((ROUNDDOWN(($C$5*2+$D$5+ROUNDDOWN(M4/4,0))*$C$1/100,0)+5)*(IF(OR($C$6="おだやか",$C$6="おとなしい",$C$6="しんちょう",$C$6="なまいき"),1.1,IF(OR($C$6="やんちゃ",$C$6="のうてんき",$C$6="うっかりや",$C$6="むじゃき"),0.9,1))),0)</f>
        <v>87</v>
      </c>
      <c r="O4">
        <f>F4*N4</f>
        <v>24708</v>
      </c>
    </row>
    <row r="5" spans="2:16" ht="13.5">
      <c r="B5" t="s">
        <v>835</v>
      </c>
      <c r="C5">
        <v>10</v>
      </c>
      <c r="D5">
        <v>31</v>
      </c>
      <c r="E5">
        <f>E4-8</f>
        <v>247</v>
      </c>
      <c r="F5">
        <f aca="true" t="shared" si="0" ref="F5:F11">ROUNDDOWN(($C$3*2+$D$3+ROUNDDOWN(E5/4,0))*$C$1/100,0)+10+$C$1</f>
        <v>282</v>
      </c>
      <c r="H5">
        <f aca="true" t="shared" si="1" ref="H5:H67">INT(($B$1-E5)/2)</f>
        <v>131</v>
      </c>
      <c r="I5">
        <f aca="true" t="shared" si="2" ref="I5:I67">ROUNDDOWN((ROUNDDOWN(($C$4*2+$D$4+ROUNDDOWN(H5/4,0))*$C$1/100,0)+5)*(IF(OR($C$6="ずぶとい",$C$6="わんぱく",$C$6="のうてんき",$C$6="のんき"),1.1,IF(OR($C$6="さみしがり",$C$6="おっとり",$C$6="おとなしい",$C$6="せっかち"),0.9,1))),0)</f>
        <v>108</v>
      </c>
      <c r="J5">
        <f aca="true" t="shared" si="3" ref="J5:J67">F5*I5</f>
        <v>30456</v>
      </c>
      <c r="K5">
        <f>J5-J4</f>
        <v>68</v>
      </c>
      <c r="M5">
        <f aca="true" t="shared" si="4" ref="M5:M67">INT(($B$1-E5)/2)</f>
        <v>131</v>
      </c>
      <c r="N5">
        <f aca="true" t="shared" si="5" ref="N5:N67">ROUNDDOWN((ROUNDDOWN(($C$5*2+$D$5+ROUNDDOWN(M5/4,0))*$C$1/100,0)+5)*(IF(OR($C$6="おだやか",$C$6="おとなしい",$C$6="しんちょう",$C$6="なまいき"),1.1,IF(OR($C$6="やんちゃ",$C$6="のうてんき",$C$6="うっかりや",$C$6="むじゃき"),0.9,1))),0)</f>
        <v>88</v>
      </c>
      <c r="O5">
        <f>F5*N5</f>
        <v>24816</v>
      </c>
      <c r="P5">
        <f>O5-O4</f>
        <v>108</v>
      </c>
    </row>
    <row r="6" spans="2:16" ht="13.5">
      <c r="B6" t="s">
        <v>836</v>
      </c>
      <c r="C6" s="462"/>
      <c r="D6" s="462"/>
      <c r="E6">
        <f aca="true" t="shared" si="6" ref="E6:E66">E5-8</f>
        <v>239</v>
      </c>
      <c r="F6">
        <f t="shared" si="0"/>
        <v>280</v>
      </c>
      <c r="H6">
        <f t="shared" si="1"/>
        <v>135</v>
      </c>
      <c r="I6">
        <f t="shared" si="2"/>
        <v>109</v>
      </c>
      <c r="J6">
        <f t="shared" si="3"/>
        <v>30520</v>
      </c>
      <c r="K6">
        <f aca="true" t="shared" si="7" ref="K6:K67">J6-J5</f>
        <v>64</v>
      </c>
      <c r="M6">
        <f t="shared" si="4"/>
        <v>135</v>
      </c>
      <c r="N6">
        <f t="shared" si="5"/>
        <v>89</v>
      </c>
      <c r="O6">
        <f aca="true" t="shared" si="8" ref="O6:O67">F6*N6</f>
        <v>24920</v>
      </c>
      <c r="P6">
        <f aca="true" t="shared" si="9" ref="P6:P67">O6-O5</f>
        <v>104</v>
      </c>
    </row>
    <row r="7" spans="5:16" ht="13.5">
      <c r="E7">
        <f t="shared" si="6"/>
        <v>231</v>
      </c>
      <c r="F7">
        <f t="shared" si="0"/>
        <v>278</v>
      </c>
      <c r="H7">
        <f t="shared" si="1"/>
        <v>139</v>
      </c>
      <c r="I7">
        <f t="shared" si="2"/>
        <v>110</v>
      </c>
      <c r="J7">
        <f t="shared" si="3"/>
        <v>30580</v>
      </c>
      <c r="K7">
        <f t="shared" si="7"/>
        <v>60</v>
      </c>
      <c r="M7">
        <f t="shared" si="4"/>
        <v>139</v>
      </c>
      <c r="N7">
        <f t="shared" si="5"/>
        <v>90</v>
      </c>
      <c r="O7">
        <f t="shared" si="8"/>
        <v>25020</v>
      </c>
      <c r="P7">
        <f t="shared" si="9"/>
        <v>100</v>
      </c>
    </row>
    <row r="8" spans="3:16" ht="13.5">
      <c r="C8" s="462"/>
      <c r="D8" s="462"/>
      <c r="E8">
        <f t="shared" si="6"/>
        <v>223</v>
      </c>
      <c r="F8">
        <f t="shared" si="0"/>
        <v>276</v>
      </c>
      <c r="H8">
        <f t="shared" si="1"/>
        <v>143</v>
      </c>
      <c r="I8">
        <f t="shared" si="2"/>
        <v>111</v>
      </c>
      <c r="J8">
        <f t="shared" si="3"/>
        <v>30636</v>
      </c>
      <c r="K8">
        <f t="shared" si="7"/>
        <v>56</v>
      </c>
      <c r="M8">
        <f t="shared" si="4"/>
        <v>143</v>
      </c>
      <c r="N8">
        <f t="shared" si="5"/>
        <v>91</v>
      </c>
      <c r="O8">
        <f t="shared" si="8"/>
        <v>25116</v>
      </c>
      <c r="P8">
        <f t="shared" si="9"/>
        <v>96</v>
      </c>
    </row>
    <row r="9" spans="2:16" ht="13.5">
      <c r="B9" t="s">
        <v>837</v>
      </c>
      <c r="C9">
        <v>100</v>
      </c>
      <c r="E9">
        <f t="shared" si="6"/>
        <v>215</v>
      </c>
      <c r="F9">
        <f t="shared" si="0"/>
        <v>274</v>
      </c>
      <c r="H9">
        <f t="shared" si="1"/>
        <v>147</v>
      </c>
      <c r="I9">
        <f t="shared" si="2"/>
        <v>112</v>
      </c>
      <c r="J9">
        <f t="shared" si="3"/>
        <v>30688</v>
      </c>
      <c r="K9">
        <f t="shared" si="7"/>
        <v>52</v>
      </c>
      <c r="M9">
        <f t="shared" si="4"/>
        <v>147</v>
      </c>
      <c r="N9">
        <f t="shared" si="5"/>
        <v>92</v>
      </c>
      <c r="O9">
        <f t="shared" si="8"/>
        <v>25208</v>
      </c>
      <c r="P9">
        <f t="shared" si="9"/>
        <v>92</v>
      </c>
    </row>
    <row r="10" spans="2:16" ht="13.5">
      <c r="B10" t="s">
        <v>838</v>
      </c>
      <c r="C10">
        <v>100</v>
      </c>
      <c r="E10">
        <f t="shared" si="6"/>
        <v>207</v>
      </c>
      <c r="F10">
        <f t="shared" si="0"/>
        <v>272</v>
      </c>
      <c r="H10">
        <f t="shared" si="1"/>
        <v>151</v>
      </c>
      <c r="I10">
        <f t="shared" si="2"/>
        <v>113</v>
      </c>
      <c r="J10">
        <f t="shared" si="3"/>
        <v>30736</v>
      </c>
      <c r="K10">
        <f t="shared" si="7"/>
        <v>48</v>
      </c>
      <c r="M10">
        <f t="shared" si="4"/>
        <v>151</v>
      </c>
      <c r="N10">
        <f t="shared" si="5"/>
        <v>93</v>
      </c>
      <c r="O10">
        <f t="shared" si="8"/>
        <v>25296</v>
      </c>
      <c r="P10">
        <f t="shared" si="9"/>
        <v>88</v>
      </c>
    </row>
    <row r="11" spans="5:16" ht="13.5">
      <c r="E11">
        <f t="shared" si="6"/>
        <v>199</v>
      </c>
      <c r="F11">
        <f t="shared" si="0"/>
        <v>270</v>
      </c>
      <c r="H11">
        <f t="shared" si="1"/>
        <v>155</v>
      </c>
      <c r="I11">
        <f t="shared" si="2"/>
        <v>114</v>
      </c>
      <c r="J11">
        <f t="shared" si="3"/>
        <v>30780</v>
      </c>
      <c r="K11">
        <f t="shared" si="7"/>
        <v>44</v>
      </c>
      <c r="M11">
        <f t="shared" si="4"/>
        <v>155</v>
      </c>
      <c r="N11">
        <f t="shared" si="5"/>
        <v>94</v>
      </c>
      <c r="O11">
        <f t="shared" si="8"/>
        <v>25380</v>
      </c>
      <c r="P11">
        <f t="shared" si="9"/>
        <v>84</v>
      </c>
    </row>
    <row r="12" spans="5:16" ht="13.5">
      <c r="E12">
        <f t="shared" si="6"/>
        <v>191</v>
      </c>
      <c r="F12">
        <f aca="true" t="shared" si="10" ref="F12:F43">ROUNDDOWN(($C$3*2+$D$3+ROUNDDOWN(E12/4,0))*$C$1/100,0)+10+$C$1</f>
        <v>268</v>
      </c>
      <c r="H12">
        <f t="shared" si="1"/>
        <v>159</v>
      </c>
      <c r="I12">
        <f t="shared" si="2"/>
        <v>115</v>
      </c>
      <c r="J12">
        <f t="shared" si="3"/>
        <v>30820</v>
      </c>
      <c r="K12">
        <f t="shared" si="7"/>
        <v>40</v>
      </c>
      <c r="M12">
        <f t="shared" si="4"/>
        <v>159</v>
      </c>
      <c r="N12">
        <f t="shared" si="5"/>
        <v>95</v>
      </c>
      <c r="O12">
        <f t="shared" si="8"/>
        <v>25460</v>
      </c>
      <c r="P12">
        <f t="shared" si="9"/>
        <v>80</v>
      </c>
    </row>
    <row r="13" spans="5:16" ht="13.5">
      <c r="E13">
        <f t="shared" si="6"/>
        <v>183</v>
      </c>
      <c r="F13">
        <f t="shared" si="10"/>
        <v>266</v>
      </c>
      <c r="H13">
        <f t="shared" si="1"/>
        <v>163</v>
      </c>
      <c r="I13">
        <f t="shared" si="2"/>
        <v>116</v>
      </c>
      <c r="J13">
        <f t="shared" si="3"/>
        <v>30856</v>
      </c>
      <c r="K13">
        <f t="shared" si="7"/>
        <v>36</v>
      </c>
      <c r="M13">
        <f t="shared" si="4"/>
        <v>163</v>
      </c>
      <c r="N13">
        <f t="shared" si="5"/>
        <v>96</v>
      </c>
      <c r="O13">
        <f t="shared" si="8"/>
        <v>25536</v>
      </c>
      <c r="P13">
        <f t="shared" si="9"/>
        <v>76</v>
      </c>
    </row>
    <row r="14" spans="5:16" ht="13.5">
      <c r="E14">
        <f t="shared" si="6"/>
        <v>175</v>
      </c>
      <c r="F14">
        <f t="shared" si="10"/>
        <v>264</v>
      </c>
      <c r="H14">
        <f t="shared" si="1"/>
        <v>167</v>
      </c>
      <c r="I14">
        <f t="shared" si="2"/>
        <v>117</v>
      </c>
      <c r="J14">
        <f t="shared" si="3"/>
        <v>30888</v>
      </c>
      <c r="K14">
        <f t="shared" si="7"/>
        <v>32</v>
      </c>
      <c r="M14">
        <f t="shared" si="4"/>
        <v>167</v>
      </c>
      <c r="N14">
        <f t="shared" si="5"/>
        <v>97</v>
      </c>
      <c r="O14">
        <f t="shared" si="8"/>
        <v>25608</v>
      </c>
      <c r="P14">
        <f t="shared" si="9"/>
        <v>72</v>
      </c>
    </row>
    <row r="15" spans="5:16" ht="13.5">
      <c r="E15">
        <f t="shared" si="6"/>
        <v>167</v>
      </c>
      <c r="F15">
        <f t="shared" si="10"/>
        <v>262</v>
      </c>
      <c r="H15">
        <f t="shared" si="1"/>
        <v>171</v>
      </c>
      <c r="I15">
        <f t="shared" si="2"/>
        <v>118</v>
      </c>
      <c r="J15">
        <f t="shared" si="3"/>
        <v>30916</v>
      </c>
      <c r="K15">
        <f t="shared" si="7"/>
        <v>28</v>
      </c>
      <c r="M15">
        <f t="shared" si="4"/>
        <v>171</v>
      </c>
      <c r="N15">
        <f t="shared" si="5"/>
        <v>98</v>
      </c>
      <c r="O15">
        <f t="shared" si="8"/>
        <v>25676</v>
      </c>
      <c r="P15">
        <f t="shared" si="9"/>
        <v>68</v>
      </c>
    </row>
    <row r="16" spans="5:16" ht="13.5">
      <c r="E16">
        <f t="shared" si="6"/>
        <v>159</v>
      </c>
      <c r="F16">
        <f t="shared" si="10"/>
        <v>260</v>
      </c>
      <c r="H16">
        <f t="shared" si="1"/>
        <v>175</v>
      </c>
      <c r="I16">
        <f t="shared" si="2"/>
        <v>119</v>
      </c>
      <c r="J16">
        <f t="shared" si="3"/>
        <v>30940</v>
      </c>
      <c r="K16">
        <f t="shared" si="7"/>
        <v>24</v>
      </c>
      <c r="M16">
        <f t="shared" si="4"/>
        <v>175</v>
      </c>
      <c r="N16">
        <f t="shared" si="5"/>
        <v>99</v>
      </c>
      <c r="O16">
        <f t="shared" si="8"/>
        <v>25740</v>
      </c>
      <c r="P16">
        <f t="shared" si="9"/>
        <v>64</v>
      </c>
    </row>
    <row r="17" spans="5:16" ht="13.5">
      <c r="E17">
        <f t="shared" si="6"/>
        <v>151</v>
      </c>
      <c r="F17">
        <f t="shared" si="10"/>
        <v>258</v>
      </c>
      <c r="H17">
        <f t="shared" si="1"/>
        <v>179</v>
      </c>
      <c r="I17">
        <f t="shared" si="2"/>
        <v>120</v>
      </c>
      <c r="J17">
        <f t="shared" si="3"/>
        <v>30960</v>
      </c>
      <c r="K17">
        <f t="shared" si="7"/>
        <v>20</v>
      </c>
      <c r="M17">
        <f t="shared" si="4"/>
        <v>179</v>
      </c>
      <c r="N17">
        <f t="shared" si="5"/>
        <v>100</v>
      </c>
      <c r="O17">
        <f t="shared" si="8"/>
        <v>25800</v>
      </c>
      <c r="P17">
        <f t="shared" si="9"/>
        <v>60</v>
      </c>
    </row>
    <row r="18" spans="5:16" ht="13.5">
      <c r="E18">
        <f t="shared" si="6"/>
        <v>143</v>
      </c>
      <c r="F18">
        <f t="shared" si="10"/>
        <v>256</v>
      </c>
      <c r="H18">
        <f t="shared" si="1"/>
        <v>183</v>
      </c>
      <c r="I18">
        <f t="shared" si="2"/>
        <v>121</v>
      </c>
      <c r="J18">
        <f t="shared" si="3"/>
        <v>30976</v>
      </c>
      <c r="K18">
        <f t="shared" si="7"/>
        <v>16</v>
      </c>
      <c r="M18">
        <f t="shared" si="4"/>
        <v>183</v>
      </c>
      <c r="N18">
        <f t="shared" si="5"/>
        <v>101</v>
      </c>
      <c r="O18">
        <f t="shared" si="8"/>
        <v>25856</v>
      </c>
      <c r="P18">
        <f t="shared" si="9"/>
        <v>56</v>
      </c>
    </row>
    <row r="19" spans="5:16" ht="13.5">
      <c r="E19">
        <f t="shared" si="6"/>
        <v>135</v>
      </c>
      <c r="F19">
        <f t="shared" si="10"/>
        <v>254</v>
      </c>
      <c r="H19">
        <f t="shared" si="1"/>
        <v>187</v>
      </c>
      <c r="I19">
        <f t="shared" si="2"/>
        <v>122</v>
      </c>
      <c r="J19">
        <f t="shared" si="3"/>
        <v>30988</v>
      </c>
      <c r="K19">
        <f t="shared" si="7"/>
        <v>12</v>
      </c>
      <c r="M19">
        <f t="shared" si="4"/>
        <v>187</v>
      </c>
      <c r="N19">
        <f t="shared" si="5"/>
        <v>102</v>
      </c>
      <c r="O19">
        <f t="shared" si="8"/>
        <v>25908</v>
      </c>
      <c r="P19">
        <f t="shared" si="9"/>
        <v>52</v>
      </c>
    </row>
    <row r="20" spans="5:16" ht="13.5">
      <c r="E20">
        <f t="shared" si="6"/>
        <v>127</v>
      </c>
      <c r="F20">
        <f t="shared" si="10"/>
        <v>252</v>
      </c>
      <c r="H20">
        <f t="shared" si="1"/>
        <v>191</v>
      </c>
      <c r="I20">
        <f t="shared" si="2"/>
        <v>123</v>
      </c>
      <c r="J20">
        <f t="shared" si="3"/>
        <v>30996</v>
      </c>
      <c r="K20">
        <f t="shared" si="7"/>
        <v>8</v>
      </c>
      <c r="M20">
        <f t="shared" si="4"/>
        <v>191</v>
      </c>
      <c r="N20">
        <f t="shared" si="5"/>
        <v>103</v>
      </c>
      <c r="O20">
        <f t="shared" si="8"/>
        <v>25956</v>
      </c>
      <c r="P20">
        <f t="shared" si="9"/>
        <v>48</v>
      </c>
    </row>
    <row r="21" spans="5:16" ht="13.5">
      <c r="E21">
        <f t="shared" si="6"/>
        <v>119</v>
      </c>
      <c r="F21">
        <f t="shared" si="10"/>
        <v>250</v>
      </c>
      <c r="H21">
        <f t="shared" si="1"/>
        <v>195</v>
      </c>
      <c r="I21">
        <f t="shared" si="2"/>
        <v>124</v>
      </c>
      <c r="J21">
        <f t="shared" si="3"/>
        <v>31000</v>
      </c>
      <c r="K21">
        <f t="shared" si="7"/>
        <v>4</v>
      </c>
      <c r="M21">
        <f t="shared" si="4"/>
        <v>195</v>
      </c>
      <c r="N21">
        <f t="shared" si="5"/>
        <v>104</v>
      </c>
      <c r="O21">
        <f t="shared" si="8"/>
        <v>26000</v>
      </c>
      <c r="P21">
        <f t="shared" si="9"/>
        <v>44</v>
      </c>
    </row>
    <row r="22" spans="5:16" ht="13.5">
      <c r="E22">
        <f t="shared" si="6"/>
        <v>111</v>
      </c>
      <c r="F22">
        <f t="shared" si="10"/>
        <v>248</v>
      </c>
      <c r="H22">
        <f t="shared" si="1"/>
        <v>199</v>
      </c>
      <c r="I22">
        <f t="shared" si="2"/>
        <v>125</v>
      </c>
      <c r="J22">
        <f t="shared" si="3"/>
        <v>31000</v>
      </c>
      <c r="K22">
        <f t="shared" si="7"/>
        <v>0</v>
      </c>
      <c r="M22">
        <f t="shared" si="4"/>
        <v>199</v>
      </c>
      <c r="N22">
        <f t="shared" si="5"/>
        <v>105</v>
      </c>
      <c r="O22">
        <f t="shared" si="8"/>
        <v>26040</v>
      </c>
      <c r="P22">
        <f t="shared" si="9"/>
        <v>40</v>
      </c>
    </row>
    <row r="23" spans="5:16" ht="13.5">
      <c r="E23">
        <f t="shared" si="6"/>
        <v>103</v>
      </c>
      <c r="F23">
        <f t="shared" si="10"/>
        <v>246</v>
      </c>
      <c r="H23">
        <f t="shared" si="1"/>
        <v>203</v>
      </c>
      <c r="I23">
        <f t="shared" si="2"/>
        <v>126</v>
      </c>
      <c r="J23">
        <f t="shared" si="3"/>
        <v>30996</v>
      </c>
      <c r="K23">
        <f t="shared" si="7"/>
        <v>-4</v>
      </c>
      <c r="M23">
        <f t="shared" si="4"/>
        <v>203</v>
      </c>
      <c r="N23">
        <f t="shared" si="5"/>
        <v>106</v>
      </c>
      <c r="O23">
        <f t="shared" si="8"/>
        <v>26076</v>
      </c>
      <c r="P23">
        <f t="shared" si="9"/>
        <v>36</v>
      </c>
    </row>
    <row r="24" spans="5:16" ht="13.5">
      <c r="E24">
        <f t="shared" si="6"/>
        <v>95</v>
      </c>
      <c r="F24">
        <f t="shared" si="10"/>
        <v>244</v>
      </c>
      <c r="H24">
        <f t="shared" si="1"/>
        <v>207</v>
      </c>
      <c r="I24">
        <f t="shared" si="2"/>
        <v>127</v>
      </c>
      <c r="J24">
        <f t="shared" si="3"/>
        <v>30988</v>
      </c>
      <c r="K24">
        <f t="shared" si="7"/>
        <v>-8</v>
      </c>
      <c r="M24">
        <f t="shared" si="4"/>
        <v>207</v>
      </c>
      <c r="N24">
        <f t="shared" si="5"/>
        <v>107</v>
      </c>
      <c r="O24">
        <f t="shared" si="8"/>
        <v>26108</v>
      </c>
      <c r="P24">
        <f t="shared" si="9"/>
        <v>32</v>
      </c>
    </row>
    <row r="25" spans="5:16" ht="13.5">
      <c r="E25">
        <f t="shared" si="6"/>
        <v>87</v>
      </c>
      <c r="F25">
        <f t="shared" si="10"/>
        <v>242</v>
      </c>
      <c r="H25">
        <f t="shared" si="1"/>
        <v>211</v>
      </c>
      <c r="I25">
        <f t="shared" si="2"/>
        <v>128</v>
      </c>
      <c r="J25">
        <f t="shared" si="3"/>
        <v>30976</v>
      </c>
      <c r="K25">
        <f t="shared" si="7"/>
        <v>-12</v>
      </c>
      <c r="M25">
        <f t="shared" si="4"/>
        <v>211</v>
      </c>
      <c r="N25">
        <f t="shared" si="5"/>
        <v>108</v>
      </c>
      <c r="O25">
        <f t="shared" si="8"/>
        <v>26136</v>
      </c>
      <c r="P25">
        <f t="shared" si="9"/>
        <v>28</v>
      </c>
    </row>
    <row r="26" spans="5:16" ht="13.5">
      <c r="E26">
        <f t="shared" si="6"/>
        <v>79</v>
      </c>
      <c r="F26">
        <f t="shared" si="10"/>
        <v>240</v>
      </c>
      <c r="H26">
        <f t="shared" si="1"/>
        <v>215</v>
      </c>
      <c r="I26">
        <f t="shared" si="2"/>
        <v>129</v>
      </c>
      <c r="J26">
        <f t="shared" si="3"/>
        <v>30960</v>
      </c>
      <c r="K26">
        <f t="shared" si="7"/>
        <v>-16</v>
      </c>
      <c r="M26">
        <f t="shared" si="4"/>
        <v>215</v>
      </c>
      <c r="N26">
        <f t="shared" si="5"/>
        <v>109</v>
      </c>
      <c r="O26">
        <f t="shared" si="8"/>
        <v>26160</v>
      </c>
      <c r="P26">
        <f t="shared" si="9"/>
        <v>24</v>
      </c>
    </row>
    <row r="27" spans="5:16" ht="13.5">
      <c r="E27">
        <f t="shared" si="6"/>
        <v>71</v>
      </c>
      <c r="F27">
        <f t="shared" si="10"/>
        <v>238</v>
      </c>
      <c r="H27">
        <f t="shared" si="1"/>
        <v>219</v>
      </c>
      <c r="I27">
        <f t="shared" si="2"/>
        <v>130</v>
      </c>
      <c r="J27">
        <f t="shared" si="3"/>
        <v>30940</v>
      </c>
      <c r="K27">
        <f t="shared" si="7"/>
        <v>-20</v>
      </c>
      <c r="M27">
        <f t="shared" si="4"/>
        <v>219</v>
      </c>
      <c r="N27">
        <f t="shared" si="5"/>
        <v>110</v>
      </c>
      <c r="O27">
        <f t="shared" si="8"/>
        <v>26180</v>
      </c>
      <c r="P27">
        <f t="shared" si="9"/>
        <v>20</v>
      </c>
    </row>
    <row r="28" spans="5:16" ht="13.5">
      <c r="E28">
        <f t="shared" si="6"/>
        <v>63</v>
      </c>
      <c r="F28">
        <f t="shared" si="10"/>
        <v>236</v>
      </c>
      <c r="H28">
        <f t="shared" si="1"/>
        <v>223</v>
      </c>
      <c r="I28">
        <f t="shared" si="2"/>
        <v>131</v>
      </c>
      <c r="J28">
        <f t="shared" si="3"/>
        <v>30916</v>
      </c>
      <c r="K28">
        <f t="shared" si="7"/>
        <v>-24</v>
      </c>
      <c r="M28">
        <f t="shared" si="4"/>
        <v>223</v>
      </c>
      <c r="N28">
        <f t="shared" si="5"/>
        <v>111</v>
      </c>
      <c r="O28">
        <f t="shared" si="8"/>
        <v>26196</v>
      </c>
      <c r="P28">
        <f t="shared" si="9"/>
        <v>16</v>
      </c>
    </row>
    <row r="29" spans="5:16" ht="13.5">
      <c r="E29">
        <f t="shared" si="6"/>
        <v>55</v>
      </c>
      <c r="F29">
        <f t="shared" si="10"/>
        <v>234</v>
      </c>
      <c r="H29">
        <f t="shared" si="1"/>
        <v>227</v>
      </c>
      <c r="I29">
        <f t="shared" si="2"/>
        <v>132</v>
      </c>
      <c r="J29">
        <f t="shared" si="3"/>
        <v>30888</v>
      </c>
      <c r="K29">
        <f t="shared" si="7"/>
        <v>-28</v>
      </c>
      <c r="M29">
        <f t="shared" si="4"/>
        <v>227</v>
      </c>
      <c r="N29">
        <f t="shared" si="5"/>
        <v>112</v>
      </c>
      <c r="O29">
        <f t="shared" si="8"/>
        <v>26208</v>
      </c>
      <c r="P29">
        <f t="shared" si="9"/>
        <v>12</v>
      </c>
    </row>
    <row r="30" spans="5:16" ht="13.5">
      <c r="E30">
        <f t="shared" si="6"/>
        <v>47</v>
      </c>
      <c r="F30">
        <f t="shared" si="10"/>
        <v>232</v>
      </c>
      <c r="H30">
        <f t="shared" si="1"/>
        <v>231</v>
      </c>
      <c r="I30">
        <f t="shared" si="2"/>
        <v>133</v>
      </c>
      <c r="J30">
        <f t="shared" si="3"/>
        <v>30856</v>
      </c>
      <c r="K30">
        <f t="shared" si="7"/>
        <v>-32</v>
      </c>
      <c r="M30">
        <f t="shared" si="4"/>
        <v>231</v>
      </c>
      <c r="N30">
        <f t="shared" si="5"/>
        <v>113</v>
      </c>
      <c r="O30">
        <f t="shared" si="8"/>
        <v>26216</v>
      </c>
      <c r="P30">
        <f t="shared" si="9"/>
        <v>8</v>
      </c>
    </row>
    <row r="31" spans="5:16" ht="13.5">
      <c r="E31">
        <f t="shared" si="6"/>
        <v>39</v>
      </c>
      <c r="F31">
        <f t="shared" si="10"/>
        <v>230</v>
      </c>
      <c r="H31">
        <f t="shared" si="1"/>
        <v>235</v>
      </c>
      <c r="I31">
        <f t="shared" si="2"/>
        <v>134</v>
      </c>
      <c r="J31">
        <f t="shared" si="3"/>
        <v>30820</v>
      </c>
      <c r="K31">
        <f t="shared" si="7"/>
        <v>-36</v>
      </c>
      <c r="M31">
        <f t="shared" si="4"/>
        <v>235</v>
      </c>
      <c r="N31">
        <f t="shared" si="5"/>
        <v>114</v>
      </c>
      <c r="O31">
        <f t="shared" si="8"/>
        <v>26220</v>
      </c>
      <c r="P31">
        <f t="shared" si="9"/>
        <v>4</v>
      </c>
    </row>
    <row r="32" spans="5:16" ht="13.5">
      <c r="E32">
        <f t="shared" si="6"/>
        <v>31</v>
      </c>
      <c r="F32">
        <f t="shared" si="10"/>
        <v>228</v>
      </c>
      <c r="H32">
        <f t="shared" si="1"/>
        <v>239</v>
      </c>
      <c r="I32">
        <f t="shared" si="2"/>
        <v>135</v>
      </c>
      <c r="J32">
        <f t="shared" si="3"/>
        <v>30780</v>
      </c>
      <c r="K32">
        <f t="shared" si="7"/>
        <v>-40</v>
      </c>
      <c r="M32">
        <f t="shared" si="4"/>
        <v>239</v>
      </c>
      <c r="N32">
        <f t="shared" si="5"/>
        <v>115</v>
      </c>
      <c r="O32">
        <f t="shared" si="8"/>
        <v>26220</v>
      </c>
      <c r="P32">
        <f t="shared" si="9"/>
        <v>0</v>
      </c>
    </row>
    <row r="33" spans="5:16" ht="13.5">
      <c r="E33">
        <f t="shared" si="6"/>
        <v>23</v>
      </c>
      <c r="F33">
        <f t="shared" si="10"/>
        <v>226</v>
      </c>
      <c r="H33">
        <f t="shared" si="1"/>
        <v>243</v>
      </c>
      <c r="I33">
        <f t="shared" si="2"/>
        <v>136</v>
      </c>
      <c r="J33">
        <f t="shared" si="3"/>
        <v>30736</v>
      </c>
      <c r="K33">
        <f t="shared" si="7"/>
        <v>-44</v>
      </c>
      <c r="M33">
        <f t="shared" si="4"/>
        <v>243</v>
      </c>
      <c r="N33">
        <f t="shared" si="5"/>
        <v>116</v>
      </c>
      <c r="O33">
        <f t="shared" si="8"/>
        <v>26216</v>
      </c>
      <c r="P33">
        <f t="shared" si="9"/>
        <v>-4</v>
      </c>
    </row>
    <row r="34" spans="5:16" ht="13.5">
      <c r="E34">
        <f t="shared" si="6"/>
        <v>15</v>
      </c>
      <c r="F34">
        <f t="shared" si="10"/>
        <v>224</v>
      </c>
      <c r="H34">
        <f t="shared" si="1"/>
        <v>247</v>
      </c>
      <c r="I34">
        <f t="shared" si="2"/>
        <v>137</v>
      </c>
      <c r="J34">
        <f t="shared" si="3"/>
        <v>30688</v>
      </c>
      <c r="K34">
        <f t="shared" si="7"/>
        <v>-48</v>
      </c>
      <c r="M34">
        <f t="shared" si="4"/>
        <v>247</v>
      </c>
      <c r="N34">
        <f t="shared" si="5"/>
        <v>117</v>
      </c>
      <c r="O34">
        <f t="shared" si="8"/>
        <v>26208</v>
      </c>
      <c r="P34">
        <f t="shared" si="9"/>
        <v>-8</v>
      </c>
    </row>
    <row r="35" spans="5:16" ht="13.5">
      <c r="E35">
        <f t="shared" si="6"/>
        <v>7</v>
      </c>
      <c r="F35">
        <f t="shared" si="10"/>
        <v>222</v>
      </c>
      <c r="H35">
        <f t="shared" si="1"/>
        <v>251</v>
      </c>
      <c r="I35">
        <f t="shared" si="2"/>
        <v>138</v>
      </c>
      <c r="J35">
        <f t="shared" si="3"/>
        <v>30636</v>
      </c>
      <c r="K35">
        <f t="shared" si="7"/>
        <v>-52</v>
      </c>
      <c r="M35">
        <f t="shared" si="4"/>
        <v>251</v>
      </c>
      <c r="N35">
        <f t="shared" si="5"/>
        <v>118</v>
      </c>
      <c r="O35">
        <f t="shared" si="8"/>
        <v>26196</v>
      </c>
      <c r="P35">
        <f t="shared" si="9"/>
        <v>-12</v>
      </c>
    </row>
    <row r="36" spans="5:16" ht="13.5">
      <c r="E36">
        <f t="shared" si="6"/>
        <v>-1</v>
      </c>
      <c r="F36">
        <f t="shared" si="10"/>
        <v>221</v>
      </c>
      <c r="H36">
        <f t="shared" si="1"/>
        <v>255</v>
      </c>
      <c r="I36">
        <f t="shared" si="2"/>
        <v>139</v>
      </c>
      <c r="J36">
        <f t="shared" si="3"/>
        <v>30719</v>
      </c>
      <c r="K36">
        <f t="shared" si="7"/>
        <v>83</v>
      </c>
      <c r="M36">
        <f t="shared" si="4"/>
        <v>255</v>
      </c>
      <c r="N36">
        <f t="shared" si="5"/>
        <v>119</v>
      </c>
      <c r="O36">
        <f t="shared" si="8"/>
        <v>26299</v>
      </c>
      <c r="P36">
        <f t="shared" si="9"/>
        <v>103</v>
      </c>
    </row>
    <row r="37" spans="5:16" ht="13.5">
      <c r="E37">
        <f t="shared" si="6"/>
        <v>-9</v>
      </c>
      <c r="F37">
        <f t="shared" si="10"/>
        <v>219</v>
      </c>
      <c r="H37">
        <f t="shared" si="1"/>
        <v>259</v>
      </c>
      <c r="I37">
        <f t="shared" si="2"/>
        <v>140</v>
      </c>
      <c r="J37">
        <f t="shared" si="3"/>
        <v>30660</v>
      </c>
      <c r="K37">
        <f t="shared" si="7"/>
        <v>-59</v>
      </c>
      <c r="M37">
        <f t="shared" si="4"/>
        <v>259</v>
      </c>
      <c r="N37">
        <f t="shared" si="5"/>
        <v>120</v>
      </c>
      <c r="O37">
        <f t="shared" si="8"/>
        <v>26280</v>
      </c>
      <c r="P37">
        <f t="shared" si="9"/>
        <v>-19</v>
      </c>
    </row>
    <row r="38" spans="5:16" ht="13.5">
      <c r="E38">
        <f t="shared" si="6"/>
        <v>-17</v>
      </c>
      <c r="F38">
        <f t="shared" si="10"/>
        <v>217</v>
      </c>
      <c r="H38">
        <f t="shared" si="1"/>
        <v>263</v>
      </c>
      <c r="I38">
        <f t="shared" si="2"/>
        <v>141</v>
      </c>
      <c r="J38">
        <f t="shared" si="3"/>
        <v>30597</v>
      </c>
      <c r="K38">
        <f t="shared" si="7"/>
        <v>-63</v>
      </c>
      <c r="M38">
        <f t="shared" si="4"/>
        <v>263</v>
      </c>
      <c r="N38">
        <f t="shared" si="5"/>
        <v>121</v>
      </c>
      <c r="O38">
        <f t="shared" si="8"/>
        <v>26257</v>
      </c>
      <c r="P38">
        <f t="shared" si="9"/>
        <v>-23</v>
      </c>
    </row>
    <row r="39" spans="5:16" ht="13.5">
      <c r="E39">
        <f t="shared" si="6"/>
        <v>-25</v>
      </c>
      <c r="F39">
        <f t="shared" si="10"/>
        <v>215</v>
      </c>
      <c r="H39">
        <f t="shared" si="1"/>
        <v>267</v>
      </c>
      <c r="I39">
        <f t="shared" si="2"/>
        <v>142</v>
      </c>
      <c r="J39">
        <f t="shared" si="3"/>
        <v>30530</v>
      </c>
      <c r="K39">
        <f t="shared" si="7"/>
        <v>-67</v>
      </c>
      <c r="M39">
        <f t="shared" si="4"/>
        <v>267</v>
      </c>
      <c r="N39">
        <f t="shared" si="5"/>
        <v>122</v>
      </c>
      <c r="O39">
        <f t="shared" si="8"/>
        <v>26230</v>
      </c>
      <c r="P39">
        <f t="shared" si="9"/>
        <v>-27</v>
      </c>
    </row>
    <row r="40" spans="5:16" ht="13.5">
      <c r="E40">
        <f t="shared" si="6"/>
        <v>-33</v>
      </c>
      <c r="F40">
        <f t="shared" si="10"/>
        <v>213</v>
      </c>
      <c r="H40">
        <f t="shared" si="1"/>
        <v>271</v>
      </c>
      <c r="I40">
        <f t="shared" si="2"/>
        <v>143</v>
      </c>
      <c r="J40">
        <f t="shared" si="3"/>
        <v>30459</v>
      </c>
      <c r="K40">
        <f t="shared" si="7"/>
        <v>-71</v>
      </c>
      <c r="M40">
        <f t="shared" si="4"/>
        <v>271</v>
      </c>
      <c r="N40">
        <f t="shared" si="5"/>
        <v>123</v>
      </c>
      <c r="O40">
        <f t="shared" si="8"/>
        <v>26199</v>
      </c>
      <c r="P40">
        <f t="shared" si="9"/>
        <v>-31</v>
      </c>
    </row>
    <row r="41" spans="5:16" ht="13.5">
      <c r="E41">
        <f t="shared" si="6"/>
        <v>-41</v>
      </c>
      <c r="F41">
        <f t="shared" si="10"/>
        <v>211</v>
      </c>
      <c r="H41">
        <f t="shared" si="1"/>
        <v>275</v>
      </c>
      <c r="I41">
        <f t="shared" si="2"/>
        <v>144</v>
      </c>
      <c r="J41">
        <f t="shared" si="3"/>
        <v>30384</v>
      </c>
      <c r="K41">
        <f t="shared" si="7"/>
        <v>-75</v>
      </c>
      <c r="M41">
        <f t="shared" si="4"/>
        <v>275</v>
      </c>
      <c r="N41">
        <f t="shared" si="5"/>
        <v>124</v>
      </c>
      <c r="O41">
        <f t="shared" si="8"/>
        <v>26164</v>
      </c>
      <c r="P41">
        <f t="shared" si="9"/>
        <v>-35</v>
      </c>
    </row>
    <row r="42" spans="5:16" ht="13.5">
      <c r="E42">
        <f t="shared" si="6"/>
        <v>-49</v>
      </c>
      <c r="F42">
        <f t="shared" si="10"/>
        <v>209</v>
      </c>
      <c r="H42">
        <f t="shared" si="1"/>
        <v>279</v>
      </c>
      <c r="I42">
        <f t="shared" si="2"/>
        <v>145</v>
      </c>
      <c r="J42">
        <f t="shared" si="3"/>
        <v>30305</v>
      </c>
      <c r="K42">
        <f t="shared" si="7"/>
        <v>-79</v>
      </c>
      <c r="M42">
        <f t="shared" si="4"/>
        <v>279</v>
      </c>
      <c r="N42">
        <f t="shared" si="5"/>
        <v>125</v>
      </c>
      <c r="O42">
        <f t="shared" si="8"/>
        <v>26125</v>
      </c>
      <c r="P42">
        <f t="shared" si="9"/>
        <v>-39</v>
      </c>
    </row>
    <row r="43" spans="5:16" ht="13.5">
      <c r="E43">
        <f t="shared" si="6"/>
        <v>-57</v>
      </c>
      <c r="F43">
        <f t="shared" si="10"/>
        <v>207</v>
      </c>
      <c r="H43">
        <f t="shared" si="1"/>
        <v>283</v>
      </c>
      <c r="I43">
        <f t="shared" si="2"/>
        <v>146</v>
      </c>
      <c r="J43">
        <f t="shared" si="3"/>
        <v>30222</v>
      </c>
      <c r="K43">
        <f t="shared" si="7"/>
        <v>-83</v>
      </c>
      <c r="M43">
        <f t="shared" si="4"/>
        <v>283</v>
      </c>
      <c r="N43">
        <f t="shared" si="5"/>
        <v>126</v>
      </c>
      <c r="O43">
        <f t="shared" si="8"/>
        <v>26082</v>
      </c>
      <c r="P43">
        <f t="shared" si="9"/>
        <v>-43</v>
      </c>
    </row>
    <row r="44" spans="5:16" ht="13.5">
      <c r="E44">
        <f t="shared" si="6"/>
        <v>-65</v>
      </c>
      <c r="F44">
        <f aca="true" t="shared" si="11" ref="F44:F67">ROUNDDOWN(($C$3*2+$D$3+ROUNDDOWN(E44/4,0))*$C$1/100,0)+10+$C$1</f>
        <v>205</v>
      </c>
      <c r="H44">
        <f t="shared" si="1"/>
        <v>287</v>
      </c>
      <c r="I44">
        <f t="shared" si="2"/>
        <v>147</v>
      </c>
      <c r="J44">
        <f t="shared" si="3"/>
        <v>30135</v>
      </c>
      <c r="K44">
        <f t="shared" si="7"/>
        <v>-87</v>
      </c>
      <c r="M44">
        <f t="shared" si="4"/>
        <v>287</v>
      </c>
      <c r="N44">
        <f t="shared" si="5"/>
        <v>127</v>
      </c>
      <c r="O44">
        <f t="shared" si="8"/>
        <v>26035</v>
      </c>
      <c r="P44">
        <f t="shared" si="9"/>
        <v>-47</v>
      </c>
    </row>
    <row r="45" spans="5:16" ht="13.5">
      <c r="E45">
        <f t="shared" si="6"/>
        <v>-73</v>
      </c>
      <c r="F45">
        <f t="shared" si="11"/>
        <v>203</v>
      </c>
      <c r="H45">
        <f t="shared" si="1"/>
        <v>291</v>
      </c>
      <c r="I45">
        <f t="shared" si="2"/>
        <v>148</v>
      </c>
      <c r="J45">
        <f t="shared" si="3"/>
        <v>30044</v>
      </c>
      <c r="K45">
        <f t="shared" si="7"/>
        <v>-91</v>
      </c>
      <c r="M45">
        <f t="shared" si="4"/>
        <v>291</v>
      </c>
      <c r="N45">
        <f t="shared" si="5"/>
        <v>128</v>
      </c>
      <c r="O45">
        <f t="shared" si="8"/>
        <v>25984</v>
      </c>
      <c r="P45">
        <f t="shared" si="9"/>
        <v>-51</v>
      </c>
    </row>
    <row r="46" spans="5:16" ht="13.5">
      <c r="E46">
        <f t="shared" si="6"/>
        <v>-81</v>
      </c>
      <c r="F46">
        <f t="shared" si="11"/>
        <v>201</v>
      </c>
      <c r="H46">
        <f t="shared" si="1"/>
        <v>295</v>
      </c>
      <c r="I46">
        <f t="shared" si="2"/>
        <v>149</v>
      </c>
      <c r="J46">
        <f t="shared" si="3"/>
        <v>29949</v>
      </c>
      <c r="K46">
        <f t="shared" si="7"/>
        <v>-95</v>
      </c>
      <c r="M46">
        <f t="shared" si="4"/>
        <v>295</v>
      </c>
      <c r="N46">
        <f t="shared" si="5"/>
        <v>129</v>
      </c>
      <c r="O46">
        <f t="shared" si="8"/>
        <v>25929</v>
      </c>
      <c r="P46">
        <f t="shared" si="9"/>
        <v>-55</v>
      </c>
    </row>
    <row r="47" spans="5:16" ht="13.5">
      <c r="E47">
        <f t="shared" si="6"/>
        <v>-89</v>
      </c>
      <c r="F47">
        <f t="shared" si="11"/>
        <v>199</v>
      </c>
      <c r="H47">
        <f t="shared" si="1"/>
        <v>299</v>
      </c>
      <c r="I47">
        <f t="shared" si="2"/>
        <v>150</v>
      </c>
      <c r="J47">
        <f t="shared" si="3"/>
        <v>29850</v>
      </c>
      <c r="K47">
        <f t="shared" si="7"/>
        <v>-99</v>
      </c>
      <c r="M47">
        <f t="shared" si="4"/>
        <v>299</v>
      </c>
      <c r="N47">
        <f t="shared" si="5"/>
        <v>130</v>
      </c>
      <c r="O47">
        <f t="shared" si="8"/>
        <v>25870</v>
      </c>
      <c r="P47">
        <f t="shared" si="9"/>
        <v>-59</v>
      </c>
    </row>
    <row r="48" spans="5:16" ht="13.5">
      <c r="E48">
        <f t="shared" si="6"/>
        <v>-97</v>
      </c>
      <c r="F48">
        <f t="shared" si="11"/>
        <v>197</v>
      </c>
      <c r="H48">
        <f t="shared" si="1"/>
        <v>303</v>
      </c>
      <c r="I48">
        <f t="shared" si="2"/>
        <v>151</v>
      </c>
      <c r="J48">
        <f t="shared" si="3"/>
        <v>29747</v>
      </c>
      <c r="K48">
        <f t="shared" si="7"/>
        <v>-103</v>
      </c>
      <c r="M48">
        <f t="shared" si="4"/>
        <v>303</v>
      </c>
      <c r="N48">
        <f t="shared" si="5"/>
        <v>131</v>
      </c>
      <c r="O48">
        <f t="shared" si="8"/>
        <v>25807</v>
      </c>
      <c r="P48">
        <f t="shared" si="9"/>
        <v>-63</v>
      </c>
    </row>
    <row r="49" spans="5:16" ht="13.5">
      <c r="E49">
        <f t="shared" si="6"/>
        <v>-105</v>
      </c>
      <c r="F49">
        <f t="shared" si="11"/>
        <v>195</v>
      </c>
      <c r="H49">
        <f t="shared" si="1"/>
        <v>307</v>
      </c>
      <c r="I49">
        <f t="shared" si="2"/>
        <v>152</v>
      </c>
      <c r="J49">
        <f t="shared" si="3"/>
        <v>29640</v>
      </c>
      <c r="K49">
        <f t="shared" si="7"/>
        <v>-107</v>
      </c>
      <c r="M49">
        <f t="shared" si="4"/>
        <v>307</v>
      </c>
      <c r="N49">
        <f t="shared" si="5"/>
        <v>132</v>
      </c>
      <c r="O49">
        <f t="shared" si="8"/>
        <v>25740</v>
      </c>
      <c r="P49">
        <f t="shared" si="9"/>
        <v>-67</v>
      </c>
    </row>
    <row r="50" spans="5:16" ht="13.5">
      <c r="E50">
        <f t="shared" si="6"/>
        <v>-113</v>
      </c>
      <c r="F50">
        <f t="shared" si="11"/>
        <v>193</v>
      </c>
      <c r="H50">
        <f t="shared" si="1"/>
        <v>311</v>
      </c>
      <c r="I50">
        <f t="shared" si="2"/>
        <v>153</v>
      </c>
      <c r="J50">
        <f t="shared" si="3"/>
        <v>29529</v>
      </c>
      <c r="K50">
        <f t="shared" si="7"/>
        <v>-111</v>
      </c>
      <c r="M50">
        <f t="shared" si="4"/>
        <v>311</v>
      </c>
      <c r="N50">
        <f t="shared" si="5"/>
        <v>133</v>
      </c>
      <c r="O50">
        <f t="shared" si="8"/>
        <v>25669</v>
      </c>
      <c r="P50">
        <f t="shared" si="9"/>
        <v>-71</v>
      </c>
    </row>
    <row r="51" spans="5:16" ht="13.5">
      <c r="E51">
        <f t="shared" si="6"/>
        <v>-121</v>
      </c>
      <c r="F51">
        <f t="shared" si="11"/>
        <v>191</v>
      </c>
      <c r="H51">
        <f t="shared" si="1"/>
        <v>315</v>
      </c>
      <c r="I51">
        <f t="shared" si="2"/>
        <v>154</v>
      </c>
      <c r="J51">
        <f t="shared" si="3"/>
        <v>29414</v>
      </c>
      <c r="K51">
        <f t="shared" si="7"/>
        <v>-115</v>
      </c>
      <c r="M51">
        <f t="shared" si="4"/>
        <v>315</v>
      </c>
      <c r="N51">
        <f t="shared" si="5"/>
        <v>134</v>
      </c>
      <c r="O51">
        <f t="shared" si="8"/>
        <v>25594</v>
      </c>
      <c r="P51">
        <f t="shared" si="9"/>
        <v>-75</v>
      </c>
    </row>
    <row r="52" spans="5:16" ht="13.5">
      <c r="E52">
        <f t="shared" si="6"/>
        <v>-129</v>
      </c>
      <c r="F52">
        <f t="shared" si="11"/>
        <v>189</v>
      </c>
      <c r="H52">
        <f t="shared" si="1"/>
        <v>319</v>
      </c>
      <c r="I52">
        <f t="shared" si="2"/>
        <v>155</v>
      </c>
      <c r="J52">
        <f t="shared" si="3"/>
        <v>29295</v>
      </c>
      <c r="K52">
        <f t="shared" si="7"/>
        <v>-119</v>
      </c>
      <c r="M52">
        <f t="shared" si="4"/>
        <v>319</v>
      </c>
      <c r="N52">
        <f t="shared" si="5"/>
        <v>135</v>
      </c>
      <c r="O52">
        <f t="shared" si="8"/>
        <v>25515</v>
      </c>
      <c r="P52">
        <f t="shared" si="9"/>
        <v>-79</v>
      </c>
    </row>
    <row r="53" spans="5:16" ht="13.5">
      <c r="E53">
        <f t="shared" si="6"/>
        <v>-137</v>
      </c>
      <c r="F53">
        <f t="shared" si="11"/>
        <v>187</v>
      </c>
      <c r="H53">
        <f t="shared" si="1"/>
        <v>323</v>
      </c>
      <c r="I53">
        <f t="shared" si="2"/>
        <v>156</v>
      </c>
      <c r="J53">
        <f t="shared" si="3"/>
        <v>29172</v>
      </c>
      <c r="K53">
        <f t="shared" si="7"/>
        <v>-123</v>
      </c>
      <c r="M53">
        <f t="shared" si="4"/>
        <v>323</v>
      </c>
      <c r="N53">
        <f t="shared" si="5"/>
        <v>136</v>
      </c>
      <c r="O53">
        <f t="shared" si="8"/>
        <v>25432</v>
      </c>
      <c r="P53">
        <f t="shared" si="9"/>
        <v>-83</v>
      </c>
    </row>
    <row r="54" spans="5:16" ht="13.5">
      <c r="E54">
        <f t="shared" si="6"/>
        <v>-145</v>
      </c>
      <c r="F54">
        <f t="shared" si="11"/>
        <v>185</v>
      </c>
      <c r="H54">
        <f t="shared" si="1"/>
        <v>327</v>
      </c>
      <c r="I54">
        <f t="shared" si="2"/>
        <v>157</v>
      </c>
      <c r="J54">
        <f t="shared" si="3"/>
        <v>29045</v>
      </c>
      <c r="K54">
        <f t="shared" si="7"/>
        <v>-127</v>
      </c>
      <c r="M54">
        <f t="shared" si="4"/>
        <v>327</v>
      </c>
      <c r="N54">
        <f t="shared" si="5"/>
        <v>137</v>
      </c>
      <c r="O54">
        <f t="shared" si="8"/>
        <v>25345</v>
      </c>
      <c r="P54">
        <f t="shared" si="9"/>
        <v>-87</v>
      </c>
    </row>
    <row r="55" spans="5:16" ht="13.5">
      <c r="E55">
        <f t="shared" si="6"/>
        <v>-153</v>
      </c>
      <c r="F55">
        <f t="shared" si="11"/>
        <v>183</v>
      </c>
      <c r="H55">
        <f t="shared" si="1"/>
        <v>331</v>
      </c>
      <c r="I55">
        <f t="shared" si="2"/>
        <v>158</v>
      </c>
      <c r="J55">
        <f t="shared" si="3"/>
        <v>28914</v>
      </c>
      <c r="K55">
        <f t="shared" si="7"/>
        <v>-131</v>
      </c>
      <c r="M55">
        <f t="shared" si="4"/>
        <v>331</v>
      </c>
      <c r="N55">
        <f t="shared" si="5"/>
        <v>138</v>
      </c>
      <c r="O55">
        <f t="shared" si="8"/>
        <v>25254</v>
      </c>
      <c r="P55">
        <f t="shared" si="9"/>
        <v>-91</v>
      </c>
    </row>
    <row r="56" spans="5:16" ht="13.5">
      <c r="E56">
        <f t="shared" si="6"/>
        <v>-161</v>
      </c>
      <c r="F56">
        <f t="shared" si="11"/>
        <v>181</v>
      </c>
      <c r="H56">
        <f t="shared" si="1"/>
        <v>335</v>
      </c>
      <c r="I56">
        <f t="shared" si="2"/>
        <v>159</v>
      </c>
      <c r="J56">
        <f t="shared" si="3"/>
        <v>28779</v>
      </c>
      <c r="K56">
        <f t="shared" si="7"/>
        <v>-135</v>
      </c>
      <c r="M56">
        <f t="shared" si="4"/>
        <v>335</v>
      </c>
      <c r="N56">
        <f t="shared" si="5"/>
        <v>139</v>
      </c>
      <c r="O56">
        <f t="shared" si="8"/>
        <v>25159</v>
      </c>
      <c r="P56">
        <f t="shared" si="9"/>
        <v>-95</v>
      </c>
    </row>
    <row r="57" spans="5:16" ht="13.5">
      <c r="E57">
        <f t="shared" si="6"/>
        <v>-169</v>
      </c>
      <c r="F57">
        <f t="shared" si="11"/>
        <v>179</v>
      </c>
      <c r="H57">
        <f t="shared" si="1"/>
        <v>339</v>
      </c>
      <c r="I57">
        <f t="shared" si="2"/>
        <v>160</v>
      </c>
      <c r="J57">
        <f t="shared" si="3"/>
        <v>28640</v>
      </c>
      <c r="K57">
        <f t="shared" si="7"/>
        <v>-139</v>
      </c>
      <c r="M57">
        <f t="shared" si="4"/>
        <v>339</v>
      </c>
      <c r="N57">
        <f t="shared" si="5"/>
        <v>140</v>
      </c>
      <c r="O57">
        <f t="shared" si="8"/>
        <v>25060</v>
      </c>
      <c r="P57">
        <f t="shared" si="9"/>
        <v>-99</v>
      </c>
    </row>
    <row r="58" spans="5:16" ht="13.5">
      <c r="E58">
        <f t="shared" si="6"/>
        <v>-177</v>
      </c>
      <c r="F58">
        <f t="shared" si="11"/>
        <v>177</v>
      </c>
      <c r="H58">
        <f t="shared" si="1"/>
        <v>343</v>
      </c>
      <c r="I58">
        <f t="shared" si="2"/>
        <v>161</v>
      </c>
      <c r="J58">
        <f t="shared" si="3"/>
        <v>28497</v>
      </c>
      <c r="K58">
        <f t="shared" si="7"/>
        <v>-143</v>
      </c>
      <c r="M58">
        <f t="shared" si="4"/>
        <v>343</v>
      </c>
      <c r="N58">
        <f t="shared" si="5"/>
        <v>141</v>
      </c>
      <c r="O58">
        <f t="shared" si="8"/>
        <v>24957</v>
      </c>
      <c r="P58">
        <f t="shared" si="9"/>
        <v>-103</v>
      </c>
    </row>
    <row r="59" spans="5:16" ht="13.5">
      <c r="E59">
        <f t="shared" si="6"/>
        <v>-185</v>
      </c>
      <c r="F59">
        <f t="shared" si="11"/>
        <v>175</v>
      </c>
      <c r="H59">
        <f t="shared" si="1"/>
        <v>347</v>
      </c>
      <c r="I59">
        <f t="shared" si="2"/>
        <v>162</v>
      </c>
      <c r="J59">
        <f t="shared" si="3"/>
        <v>28350</v>
      </c>
      <c r="K59">
        <f t="shared" si="7"/>
        <v>-147</v>
      </c>
      <c r="M59">
        <f t="shared" si="4"/>
        <v>347</v>
      </c>
      <c r="N59">
        <f t="shared" si="5"/>
        <v>142</v>
      </c>
      <c r="O59">
        <f t="shared" si="8"/>
        <v>24850</v>
      </c>
      <c r="P59">
        <f t="shared" si="9"/>
        <v>-107</v>
      </c>
    </row>
    <row r="60" spans="5:16" ht="13.5">
      <c r="E60">
        <f t="shared" si="6"/>
        <v>-193</v>
      </c>
      <c r="F60">
        <f t="shared" si="11"/>
        <v>173</v>
      </c>
      <c r="H60">
        <f t="shared" si="1"/>
        <v>351</v>
      </c>
      <c r="I60">
        <f t="shared" si="2"/>
        <v>163</v>
      </c>
      <c r="J60">
        <f t="shared" si="3"/>
        <v>28199</v>
      </c>
      <c r="K60">
        <f t="shared" si="7"/>
        <v>-151</v>
      </c>
      <c r="M60">
        <f t="shared" si="4"/>
        <v>351</v>
      </c>
      <c r="N60">
        <f t="shared" si="5"/>
        <v>143</v>
      </c>
      <c r="O60">
        <f t="shared" si="8"/>
        <v>24739</v>
      </c>
      <c r="P60">
        <f t="shared" si="9"/>
        <v>-111</v>
      </c>
    </row>
    <row r="61" spans="5:16" ht="13.5">
      <c r="E61">
        <f t="shared" si="6"/>
        <v>-201</v>
      </c>
      <c r="F61">
        <f t="shared" si="11"/>
        <v>171</v>
      </c>
      <c r="H61">
        <f t="shared" si="1"/>
        <v>355</v>
      </c>
      <c r="I61">
        <f t="shared" si="2"/>
        <v>164</v>
      </c>
      <c r="J61">
        <f t="shared" si="3"/>
        <v>28044</v>
      </c>
      <c r="K61">
        <f t="shared" si="7"/>
        <v>-155</v>
      </c>
      <c r="M61">
        <f t="shared" si="4"/>
        <v>355</v>
      </c>
      <c r="N61">
        <f t="shared" si="5"/>
        <v>144</v>
      </c>
      <c r="O61">
        <f t="shared" si="8"/>
        <v>24624</v>
      </c>
      <c r="P61">
        <f t="shared" si="9"/>
        <v>-115</v>
      </c>
    </row>
    <row r="62" spans="5:16" ht="13.5">
      <c r="E62">
        <f t="shared" si="6"/>
        <v>-209</v>
      </c>
      <c r="F62">
        <f t="shared" si="11"/>
        <v>169</v>
      </c>
      <c r="H62">
        <f t="shared" si="1"/>
        <v>359</v>
      </c>
      <c r="I62">
        <f t="shared" si="2"/>
        <v>165</v>
      </c>
      <c r="J62">
        <f t="shared" si="3"/>
        <v>27885</v>
      </c>
      <c r="K62">
        <f t="shared" si="7"/>
        <v>-159</v>
      </c>
      <c r="M62">
        <f t="shared" si="4"/>
        <v>359</v>
      </c>
      <c r="N62">
        <f t="shared" si="5"/>
        <v>145</v>
      </c>
      <c r="O62">
        <f t="shared" si="8"/>
        <v>24505</v>
      </c>
      <c r="P62">
        <f t="shared" si="9"/>
        <v>-119</v>
      </c>
    </row>
    <row r="63" spans="5:16" ht="13.5">
      <c r="E63">
        <f t="shared" si="6"/>
        <v>-217</v>
      </c>
      <c r="F63">
        <f t="shared" si="11"/>
        <v>167</v>
      </c>
      <c r="H63">
        <f t="shared" si="1"/>
        <v>363</v>
      </c>
      <c r="I63">
        <f t="shared" si="2"/>
        <v>166</v>
      </c>
      <c r="J63">
        <f t="shared" si="3"/>
        <v>27722</v>
      </c>
      <c r="K63">
        <f t="shared" si="7"/>
        <v>-163</v>
      </c>
      <c r="M63">
        <f t="shared" si="4"/>
        <v>363</v>
      </c>
      <c r="N63">
        <f t="shared" si="5"/>
        <v>146</v>
      </c>
      <c r="O63">
        <f t="shared" si="8"/>
        <v>24382</v>
      </c>
      <c r="P63">
        <f t="shared" si="9"/>
        <v>-123</v>
      </c>
    </row>
    <row r="64" spans="5:16" ht="13.5">
      <c r="E64">
        <f t="shared" si="6"/>
        <v>-225</v>
      </c>
      <c r="F64">
        <f t="shared" si="11"/>
        <v>165</v>
      </c>
      <c r="H64">
        <f t="shared" si="1"/>
        <v>367</v>
      </c>
      <c r="I64">
        <f t="shared" si="2"/>
        <v>167</v>
      </c>
      <c r="J64">
        <f t="shared" si="3"/>
        <v>27555</v>
      </c>
      <c r="K64">
        <f t="shared" si="7"/>
        <v>-167</v>
      </c>
      <c r="M64">
        <f t="shared" si="4"/>
        <v>367</v>
      </c>
      <c r="N64">
        <f t="shared" si="5"/>
        <v>147</v>
      </c>
      <c r="O64">
        <f t="shared" si="8"/>
        <v>24255</v>
      </c>
      <c r="P64">
        <f t="shared" si="9"/>
        <v>-127</v>
      </c>
    </row>
    <row r="65" spans="5:16" ht="13.5">
      <c r="E65">
        <f t="shared" si="6"/>
        <v>-233</v>
      </c>
      <c r="F65">
        <f t="shared" si="11"/>
        <v>163</v>
      </c>
      <c r="H65">
        <f t="shared" si="1"/>
        <v>371</v>
      </c>
      <c r="I65">
        <f t="shared" si="2"/>
        <v>168</v>
      </c>
      <c r="J65">
        <f t="shared" si="3"/>
        <v>27384</v>
      </c>
      <c r="K65">
        <f t="shared" si="7"/>
        <v>-171</v>
      </c>
      <c r="M65">
        <f t="shared" si="4"/>
        <v>371</v>
      </c>
      <c r="N65">
        <f t="shared" si="5"/>
        <v>148</v>
      </c>
      <c r="O65">
        <f t="shared" si="8"/>
        <v>24124</v>
      </c>
      <c r="P65">
        <f t="shared" si="9"/>
        <v>-131</v>
      </c>
    </row>
    <row r="66" spans="5:16" ht="13.5">
      <c r="E66">
        <f t="shared" si="6"/>
        <v>-241</v>
      </c>
      <c r="F66">
        <f t="shared" si="11"/>
        <v>161</v>
      </c>
      <c r="H66">
        <f t="shared" si="1"/>
        <v>375</v>
      </c>
      <c r="I66">
        <f t="shared" si="2"/>
        <v>169</v>
      </c>
      <c r="J66">
        <f t="shared" si="3"/>
        <v>27209</v>
      </c>
      <c r="K66">
        <f t="shared" si="7"/>
        <v>-175</v>
      </c>
      <c r="M66">
        <f t="shared" si="4"/>
        <v>375</v>
      </c>
      <c r="N66">
        <f t="shared" si="5"/>
        <v>149</v>
      </c>
      <c r="O66">
        <f t="shared" si="8"/>
        <v>23989</v>
      </c>
      <c r="P66">
        <f t="shared" si="9"/>
        <v>-135</v>
      </c>
    </row>
    <row r="67" spans="5:16" ht="13.5">
      <c r="E67">
        <f>E66-4</f>
        <v>-245</v>
      </c>
      <c r="F67">
        <f t="shared" si="11"/>
        <v>160</v>
      </c>
      <c r="H67">
        <f t="shared" si="1"/>
        <v>377</v>
      </c>
      <c r="I67">
        <f t="shared" si="2"/>
        <v>170</v>
      </c>
      <c r="J67">
        <f t="shared" si="3"/>
        <v>27200</v>
      </c>
      <c r="K67">
        <f t="shared" si="7"/>
        <v>-9</v>
      </c>
      <c r="M67">
        <f t="shared" si="4"/>
        <v>377</v>
      </c>
      <c r="N67">
        <f t="shared" si="5"/>
        <v>150</v>
      </c>
      <c r="O67">
        <f t="shared" si="8"/>
        <v>24000</v>
      </c>
      <c r="P67">
        <f t="shared" si="9"/>
        <v>11</v>
      </c>
    </row>
  </sheetData>
  <sheetProtection/>
  <mergeCells count="2">
    <mergeCell ref="C6:D6"/>
    <mergeCell ref="C8:D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359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9.140625" style="0" customWidth="1"/>
    <col min="2" max="2" width="9.140625" style="30" customWidth="1"/>
    <col min="3" max="8" width="9.140625" style="0" customWidth="1"/>
    <col min="9" max="10" width="4.7109375" style="0" customWidth="1"/>
    <col min="11" max="12" width="4.57421875" style="0" customWidth="1"/>
    <col min="13" max="14" width="4.7109375" style="0" customWidth="1"/>
    <col min="15" max="18" width="4.57421875" style="0" customWidth="1"/>
    <col min="19" max="19" width="4.7109375" style="0" customWidth="1"/>
    <col min="20" max="21" width="4.57421875" style="0" customWidth="1"/>
    <col min="22" max="33" width="9.140625" style="0" customWidth="1"/>
  </cols>
  <sheetData>
    <row r="1" ht="14.25" thickBot="1"/>
    <row r="2" spans="1:25" ht="14.25" thickBot="1">
      <c r="A2" s="44">
        <f>IF(MOD(E3,2)=1,1,0)+IF(MOD(E4,2)=1,2,0)+IF(MOD(E5,2)=1,4,0)+IF(MOD(E6,2)=1,16,0)+IF(MOD(E7,2)=1,32,0)+IF(MOD(E8,2)=1,8,0)</f>
        <v>63</v>
      </c>
      <c r="B2" s="45" t="str">
        <f>IF(A2&lt;=37,"ほのお",IF(A2&lt;=41,"みず",IF(A2&lt;=46,"くさ",IF(A2&lt;=50,"でんき",IF(A2&lt;=54,"エスパー",IF(A2&lt;=58,"こおり",IF(A2&lt;=62,"ドラゴン",IF(A2=63,"あく",D9))))))))</f>
        <v>あく</v>
      </c>
      <c r="C2" s="38" t="s">
        <v>343</v>
      </c>
      <c r="D2" s="39" t="s">
        <v>346</v>
      </c>
      <c r="E2" s="39" t="s">
        <v>347</v>
      </c>
      <c r="F2" s="40" t="s">
        <v>348</v>
      </c>
      <c r="G2" s="200" t="s">
        <v>797</v>
      </c>
      <c r="H2" s="249" t="s">
        <v>659</v>
      </c>
      <c r="I2" s="418" t="s">
        <v>580</v>
      </c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235"/>
      <c r="W2" s="235"/>
      <c r="X2" s="235"/>
      <c r="Y2" s="235"/>
    </row>
    <row r="3" spans="1:21" ht="13.5">
      <c r="A3" s="277" t="s">
        <v>336</v>
      </c>
      <c r="B3" s="274" t="s">
        <v>337</v>
      </c>
      <c r="C3" s="35">
        <f>VLOOKUP($A$4,'種族値特性表'!$C$4:$N$523,7,FALSE)</f>
        <v>78</v>
      </c>
      <c r="D3" s="31">
        <v>6</v>
      </c>
      <c r="E3" s="31">
        <v>31</v>
      </c>
      <c r="F3" s="33">
        <f>IF(A4="ヌケニン",1,ROUNDDOWN((C3*2+E3+ROUNDDOWN(D3/4,0))*A8/100,0)+10+A8)</f>
        <v>298</v>
      </c>
      <c r="G3" s="201">
        <f>IF(A4="ヌケニン",1,ROUNDDOWN((C3*2+0+ROUNDDOWN(0/4,0))*A8/100,0)+10+A8)</f>
        <v>266</v>
      </c>
      <c r="H3" s="250">
        <f>IF(A4="ヌケニン",1,ROUNDDOWN((C3*2+31+ROUNDDOWN(252/4,0))*A8/100,0)+10+A8)</f>
        <v>360</v>
      </c>
      <c r="I3" s="113">
        <v>-6</v>
      </c>
      <c r="J3" s="114">
        <v>-5</v>
      </c>
      <c r="K3" s="115">
        <v>-4</v>
      </c>
      <c r="L3" s="116">
        <v>-3</v>
      </c>
      <c r="M3" s="117">
        <v>-2</v>
      </c>
      <c r="N3" s="123">
        <v>-1</v>
      </c>
      <c r="O3" s="253">
        <v>0</v>
      </c>
      <c r="P3" s="126">
        <v>1</v>
      </c>
      <c r="Q3" s="118">
        <v>2</v>
      </c>
      <c r="R3" s="119">
        <v>3</v>
      </c>
      <c r="S3" s="120">
        <v>4</v>
      </c>
      <c r="T3" s="121">
        <v>5</v>
      </c>
      <c r="U3" s="122">
        <v>6</v>
      </c>
    </row>
    <row r="4" spans="1:21" ht="14.25" thickBot="1">
      <c r="A4" s="32" t="s">
        <v>1283</v>
      </c>
      <c r="B4" s="275" t="s">
        <v>338</v>
      </c>
      <c r="C4" s="36">
        <f>VLOOKUP($A$4,'種族値特性表'!$C$4:$N$523,8,FALSE)</f>
        <v>84</v>
      </c>
      <c r="D4" s="37"/>
      <c r="E4" s="37">
        <v>31</v>
      </c>
      <c r="F4" s="34">
        <f>ROUNDDOWN((ROUNDDOWN((C4*2+E4+ROUNDDOWN(D4/4,0))*$A$8/100,0)+5)*(IF(OR(A6="さみしがり",A6="いじっぱり",A6="やんちゃ",A6="ゆうかん"),1.1,IF(OR(A6="ずぶとい",A6="ひかえめ",A6="おだやか",A6="おくびょう"),0.9,1))),0)</f>
        <v>183</v>
      </c>
      <c r="G4" s="202">
        <f>ROUNDDOWN((ROUNDDOWN((C4*2+0+ROUNDDOWN(0/4,0))*$A$8/100,0)+5)*(IF(OR(A6="さみしがり",A6="いじっぱり",A6="やんちゃ",A6="ゆうかん"),1.1,IF(OR(A6="ずぶとい",A6="ひかえめ",A6="おだやか",A6="おくびょう"),0.9,1))),0)</f>
        <v>155</v>
      </c>
      <c r="H4" s="251">
        <f>ROUNDDOWN((ROUNDDOWN((C4*2+31+ROUNDDOWN(252/4,0))*$A$8/100,0)+5)*(IF(OR(A6="さみしがり",A6="いじっぱり",A6="やんちゃ",A6="ゆうかん"),1.1,IF(OR(A6="ずぶとい",A6="ひかえめ",A6="おだやか",A6="おくびょう"),0.9,1))),0)</f>
        <v>240</v>
      </c>
      <c r="I4" s="103">
        <f>ROUNDDOWN('能力計算'!$F4*2/(2-I$3),0)</f>
        <v>45</v>
      </c>
      <c r="J4" s="105">
        <f>ROUNDDOWN('能力計算'!$F4*2/(2-J$3),0)</f>
        <v>52</v>
      </c>
      <c r="K4" s="107">
        <f>ROUNDDOWN('能力計算'!$F4*2/(2-K$3),0)</f>
        <v>61</v>
      </c>
      <c r="L4" s="109">
        <f>ROUNDDOWN('能力計算'!$F4*2/(2-L$3),0)</f>
        <v>73</v>
      </c>
      <c r="M4" s="111">
        <f>ROUNDDOWN('能力計算'!$F4*2/(2-M$3),0)</f>
        <v>91</v>
      </c>
      <c r="N4" s="124">
        <f>ROUNDDOWN('能力計算'!$F4*2/(2-N$3),0)</f>
        <v>122</v>
      </c>
      <c r="O4" s="129">
        <f>'能力計算'!F4</f>
        <v>183</v>
      </c>
      <c r="P4" s="127">
        <f>ROUNDDOWN('能力計算'!$F4*(2+P$3)/2,0)</f>
        <v>274</v>
      </c>
      <c r="Q4" s="101">
        <f>ROUNDDOWN('能力計算'!$F4*(2+Q$3)/2,0)</f>
        <v>366</v>
      </c>
      <c r="R4" s="99">
        <f>ROUNDDOWN('能力計算'!$F4*(2+R$3)/2,0)</f>
        <v>457</v>
      </c>
      <c r="S4" s="97">
        <f>ROUNDDOWN('能力計算'!$F4*(2+S$3)/2,0)</f>
        <v>549</v>
      </c>
      <c r="T4" s="95">
        <f>ROUNDDOWN('能力計算'!$F4*(2+T$3)/2,0)</f>
        <v>640</v>
      </c>
      <c r="U4" s="93">
        <f>ROUNDDOWN('能力計算'!$F4*(2+U$3)/2,0)</f>
        <v>732</v>
      </c>
    </row>
    <row r="5" spans="1:21" ht="13.5">
      <c r="A5" s="277" t="s">
        <v>344</v>
      </c>
      <c r="B5" s="275" t="s">
        <v>339</v>
      </c>
      <c r="C5" s="36">
        <f>VLOOKUP($A$4,'種族値特性表'!$C$4:$N$523,9,FALSE)</f>
        <v>78</v>
      </c>
      <c r="D5" s="37"/>
      <c r="E5" s="37">
        <v>31</v>
      </c>
      <c r="F5" s="34">
        <f>ROUNDDOWN((ROUNDDOWN((C5*2+E5+ROUNDDOWN(D5/4,0))*$A$8/100,0)+5)*(IF(OR(A6="ずぶとい",A6="わんぱく",A6="のうてんき",A6="のんき"),1.1,IF(OR(A6="さみしがり",A6="おっとり",A6="おとなしい",A6="せっかち"),0.9,1))),0)</f>
        <v>192</v>
      </c>
      <c r="G5" s="202">
        <f>ROUNDDOWN((ROUNDDOWN((C5*2+0+ROUNDDOWN(0/4,0))*$A$8/100,0)+5)*(IF(OR(A6="ずぶとい",A6="わんぱく",A6="のうてんき",A6="のんき"),1.1,IF(OR(A6="さみしがり",A6="おっとり",A6="おとなしい",A6="せっかち"),0.9,1))),0)</f>
        <v>161</v>
      </c>
      <c r="H5" s="251">
        <f>ROUNDDOWN((ROUNDDOWN((C5*2+31+ROUNDDOWN(252/4,0))*$A$8/100,0)+5)*(IF(OR(A6="ずぶとい",A6="わんぱく",A6="のうてんき",A6="のんき"),1.1,IF(OR(A6="さみしがり",A6="おっとり",A6="おとなしい",A6="せっかち"),0.9,1))),0)</f>
        <v>255</v>
      </c>
      <c r="I5" s="103">
        <f>ROUNDDOWN('能力計算'!$F5*2/(2-I$3),0)</f>
        <v>48</v>
      </c>
      <c r="J5" s="105">
        <f>ROUNDDOWN('能力計算'!$F5*2/(2-J$3),0)</f>
        <v>54</v>
      </c>
      <c r="K5" s="107">
        <f>ROUNDDOWN('能力計算'!$F5*2/(2-K$3),0)</f>
        <v>64</v>
      </c>
      <c r="L5" s="109">
        <f>ROUNDDOWN('能力計算'!$F5*2/(2-L$3),0)</f>
        <v>76</v>
      </c>
      <c r="M5" s="111">
        <f>ROUNDDOWN('能力計算'!$F5*2/(2-M$3),0)</f>
        <v>96</v>
      </c>
      <c r="N5" s="124">
        <f>ROUNDDOWN('能力計算'!$F5*2/(2-N$3),0)</f>
        <v>128</v>
      </c>
      <c r="O5" s="129">
        <f>'能力計算'!F5</f>
        <v>192</v>
      </c>
      <c r="P5" s="127">
        <f>ROUNDDOWN('能力計算'!$F5*(2+P$3)/2,0)</f>
        <v>288</v>
      </c>
      <c r="Q5" s="101">
        <f>ROUNDDOWN('能力計算'!$F5*(2+Q$3)/2,0)</f>
        <v>384</v>
      </c>
      <c r="R5" s="99">
        <f>ROUNDDOWN('能力計算'!$F5*(2+R$3)/2,0)</f>
        <v>480</v>
      </c>
      <c r="S5" s="97">
        <f>ROUNDDOWN('能力計算'!$F5*(2+S$3)/2,0)</f>
        <v>576</v>
      </c>
      <c r="T5" s="95">
        <f>ROUNDDOWN('能力計算'!$F5*(2+T$3)/2,0)</f>
        <v>672</v>
      </c>
      <c r="U5" s="93">
        <f>ROUNDDOWN('能力計算'!$F5*(2+U$3)/2,0)</f>
        <v>768</v>
      </c>
    </row>
    <row r="6" spans="1:21" ht="14.25" thickBot="1">
      <c r="A6" s="32" t="s">
        <v>1277</v>
      </c>
      <c r="B6" s="275" t="s">
        <v>340</v>
      </c>
      <c r="C6" s="36">
        <f>VLOOKUP($A$4,'種族値特性表'!$C$4:$N$523,10,FALSE)</f>
        <v>109</v>
      </c>
      <c r="D6" s="37">
        <v>252</v>
      </c>
      <c r="E6" s="37">
        <v>31</v>
      </c>
      <c r="F6" s="34">
        <f>ROUNDDOWN((ROUNDDOWN((C6*2+E6+ROUNDDOWN(D6/4,0))*$A$8/100,0)+5)*(IF(OR(A6="ひかえめ",A6="おっとり",A6="うっかりや",A6="れいせい"),1.1,IF(OR(A6="いじっぱり",A6="わんぱく",A6="ようき",A6="しんちょう"),0.9,1))),0)</f>
        <v>348</v>
      </c>
      <c r="G6" s="202">
        <f>ROUNDDOWN((ROUNDDOWN((C6*2+0+ROUNDDOWN(0/4,0))*$A$8/100,0)+5)*(IF(OR(A6="ひかえめ",A6="おっとり",A6="うっかりや",A6="れいせい"),1.1,IF(OR(A6="いじっぱり",A6="わんぱく",A6="ようき",A6="しんちょう"),0.9,1))),0)</f>
        <v>245</v>
      </c>
      <c r="H6" s="251">
        <f>ROUNDDOWN((ROUNDDOWN((C6*2+31+ROUNDDOWN(252/4,0))*$A$8/100,0)+5)*(IF(OR(A6="ひかえめ",A6="おっとり",A6="うっかりや",A6="れいせい"),1.1,IF(OR(A6="いじっぱり",A6="わんぱく",A6="ようき",A6="しんちょう"),0.9,1))),0)</f>
        <v>348</v>
      </c>
      <c r="I6" s="103">
        <f>ROUNDDOWN('能力計算'!$F6*2/(2-I$3),0)</f>
        <v>87</v>
      </c>
      <c r="J6" s="105">
        <f>ROUNDDOWN('能力計算'!$F6*2/(2-J$3),0)</f>
        <v>99</v>
      </c>
      <c r="K6" s="107">
        <f>ROUNDDOWN('能力計算'!$F6*2/(2-K$3),0)</f>
        <v>116</v>
      </c>
      <c r="L6" s="109">
        <f>ROUNDDOWN('能力計算'!$F6*2/(2-L$3),0)</f>
        <v>139</v>
      </c>
      <c r="M6" s="111">
        <f>ROUNDDOWN('能力計算'!$F6*2/(2-M$3),0)</f>
        <v>174</v>
      </c>
      <c r="N6" s="124">
        <f>ROUNDDOWN('能力計算'!$F6*2/(2-N$3),0)</f>
        <v>232</v>
      </c>
      <c r="O6" s="129">
        <f>'能力計算'!F6</f>
        <v>348</v>
      </c>
      <c r="P6" s="127">
        <f>ROUNDDOWN('能力計算'!$F6*(2+P$3)/2,0)</f>
        <v>522</v>
      </c>
      <c r="Q6" s="101">
        <f>ROUNDDOWN('能力計算'!$F6*(2+Q$3)/2,0)</f>
        <v>696</v>
      </c>
      <c r="R6" s="99">
        <f>ROUNDDOWN('能力計算'!$F6*(2+R$3)/2,0)</f>
        <v>870</v>
      </c>
      <c r="S6" s="97">
        <f>ROUNDDOWN('能力計算'!$F6*(2+S$3)/2,0)</f>
        <v>1044</v>
      </c>
      <c r="T6" s="95">
        <f>ROUNDDOWN('能力計算'!$F6*(2+T$3)/2,0)</f>
        <v>1218</v>
      </c>
      <c r="U6" s="93">
        <f>ROUNDDOWN('能力計算'!$F6*(2+U$3)/2,0)</f>
        <v>1392</v>
      </c>
    </row>
    <row r="7" spans="1:21" ht="13.5">
      <c r="A7" s="277" t="s">
        <v>0</v>
      </c>
      <c r="B7" s="275" t="s">
        <v>341</v>
      </c>
      <c r="C7" s="36">
        <f>VLOOKUP($A$4,'種族値特性表'!$C$4:$N$523,11,FALSE)</f>
        <v>85</v>
      </c>
      <c r="D7" s="37"/>
      <c r="E7" s="37">
        <v>31</v>
      </c>
      <c r="F7" s="34">
        <f>ROUNDDOWN((ROUNDDOWN((C7*2+E7+ROUNDDOWN(D7/4,0))*$A$8/100,0)+5)*(IF(OR(A6="おだやか",A6="おとなしい",A6="しんちょう",A6="なまいき"),1.1,IF(OR(A6="やんちゃ",A6="のうてんき",A6="うっかりや",A6="むじゃき"),0.9,1))),0)</f>
        <v>206</v>
      </c>
      <c r="G7" s="202">
        <f>ROUNDDOWN((ROUNDDOWN((C7*2+0+ROUNDDOWN(0/4,0))*$A$8/100,0)+5)*(IF(OR(A6="おだやか",A6="おとなしい",A6="しんちょう",A6="なまいき"),1.1,IF(OR(A6="やんちゃ",A6="のうてんき",A6="うっかりや",A6="むじゃき"),0.9,1))),0)</f>
        <v>175</v>
      </c>
      <c r="H7" s="251">
        <f>ROUNDDOWN((ROUNDDOWN((C7*2+31+ROUNDDOWN(252/4,0))*$A$8/100,0)+5)*(IF(OR(A6="おだやか",A6="おとなしい",A6="しんちょう",A6="なまいき"),1.1,IF(OR(A6="やんちゃ",A6="のうてんき",A6="うっかりや",A6="むじゃき"),0.9,1))),0)</f>
        <v>269</v>
      </c>
      <c r="I7" s="103">
        <f>ROUNDDOWN('能力計算'!$F7*2/(2-I$3),0)</f>
        <v>51</v>
      </c>
      <c r="J7" s="105">
        <f>ROUNDDOWN('能力計算'!$F7*2/(2-J$3),0)</f>
        <v>58</v>
      </c>
      <c r="K7" s="107">
        <f>ROUNDDOWN('能力計算'!$F7*2/(2-K$3),0)</f>
        <v>68</v>
      </c>
      <c r="L7" s="109">
        <f>ROUNDDOWN('能力計算'!$F7*2/(2-L$3),0)</f>
        <v>82</v>
      </c>
      <c r="M7" s="111">
        <f>ROUNDDOWN('能力計算'!$F7*2/(2-M$3),0)</f>
        <v>103</v>
      </c>
      <c r="N7" s="124">
        <f>ROUNDDOWN('能力計算'!$F7*2/(2-N$3),0)</f>
        <v>137</v>
      </c>
      <c r="O7" s="129">
        <f>'能力計算'!F7</f>
        <v>206</v>
      </c>
      <c r="P7" s="127">
        <f>ROUNDDOWN('能力計算'!$F7*(2+P$3)/2,0)</f>
        <v>309</v>
      </c>
      <c r="Q7" s="101">
        <f>ROUNDDOWN('能力計算'!$F7*(2+Q$3)/2,0)</f>
        <v>412</v>
      </c>
      <c r="R7" s="99">
        <f>ROUNDDOWN('能力計算'!$F7*(2+R$3)/2,0)</f>
        <v>515</v>
      </c>
      <c r="S7" s="97">
        <f>ROUNDDOWN('能力計算'!$F7*(2+S$3)/2,0)</f>
        <v>618</v>
      </c>
      <c r="T7" s="95">
        <f>ROUNDDOWN('能力計算'!$F7*(2+T$3)/2,0)</f>
        <v>721</v>
      </c>
      <c r="U7" s="93">
        <f>ROUNDDOWN('能力計算'!$F7*(2+U$3)/2,0)</f>
        <v>824</v>
      </c>
    </row>
    <row r="8" spans="1:21" ht="14.25" thickBot="1">
      <c r="A8" s="32">
        <v>100</v>
      </c>
      <c r="B8" s="276" t="s">
        <v>342</v>
      </c>
      <c r="C8" s="41">
        <f>VLOOKUP($A$4,'種族値特性表'!$C$4:$N$523,12,FALSE)</f>
        <v>100</v>
      </c>
      <c r="D8" s="42">
        <v>252</v>
      </c>
      <c r="E8" s="42">
        <v>31</v>
      </c>
      <c r="F8" s="43">
        <f>ROUNDDOWN((ROUNDDOWN((C8*2+E8+ROUNDDOWN(D8/4,0))*$A$8/100,0)+5)*(IF(OR(A6="おくびょう",A6="せっかち",A6="ようき",A6="むじゃき"),1.1,IF(OR(A6="ゆうかん",A6="のんき",A6="れいせい",A6="なまいき"),0.9,1))),0)</f>
        <v>299</v>
      </c>
      <c r="G8" s="203">
        <f>ROUNDDOWN((ROUNDDOWN((C8*2+0+ROUNDDOWN(0/4,0))*$A$8/100,0)+5)*(IF(OR(A6="おくびょう",A6="せっかち",A6="ようき",A6="むじゃき"),1.1,IF(OR(A6="ゆうかん",A6="のんき",A6="れいせい",A6="なまいき"),0.9,1))),0)</f>
        <v>205</v>
      </c>
      <c r="H8" s="252">
        <f>ROUNDDOWN((ROUNDDOWN((C8*2+31+ROUNDDOWN(252/4,0))*$A$8/100,0)+5)*(IF(OR(A6="おくびょう",A6="せっかち",A6="ようき",A6="むじゃき"),1.1,IF(OR(A6="ゆうかん",A6="のんき",A6="れいせい",A6="なまいき"),0.9,1))),0)</f>
        <v>299</v>
      </c>
      <c r="I8" s="104">
        <f>ROUNDDOWN('能力計算'!$F8*2/(2-I$3),0)</f>
        <v>74</v>
      </c>
      <c r="J8" s="106">
        <f>ROUNDDOWN('能力計算'!$F8*2/(2-J$3),0)</f>
        <v>85</v>
      </c>
      <c r="K8" s="108">
        <f>ROUNDDOWN('能力計算'!$F8*2/(2-K$3),0)</f>
        <v>99</v>
      </c>
      <c r="L8" s="110">
        <f>ROUNDDOWN('能力計算'!$F8*2/(2-L$3),0)</f>
        <v>119</v>
      </c>
      <c r="M8" s="112">
        <f>ROUNDDOWN('能力計算'!$F8*2/(2-M$3),0)</f>
        <v>149</v>
      </c>
      <c r="N8" s="125">
        <f>ROUNDDOWN('能力計算'!$F8*2/(2-N$3),0)</f>
        <v>199</v>
      </c>
      <c r="O8" s="130">
        <f>'能力計算'!F8</f>
        <v>299</v>
      </c>
      <c r="P8" s="128">
        <f>ROUNDDOWN('能力計算'!$F8*(2+P$3)/2,0)</f>
        <v>448</v>
      </c>
      <c r="Q8" s="102">
        <f>ROUNDDOWN('能力計算'!$F8*(2+Q$3)/2,0)</f>
        <v>598</v>
      </c>
      <c r="R8" s="100">
        <f>ROUNDDOWN('能力計算'!$F8*(2+R$3)/2,0)</f>
        <v>747</v>
      </c>
      <c r="S8" s="98">
        <f>ROUNDDOWN('能力計算'!$F8*(2+S$3)/2,0)</f>
        <v>897</v>
      </c>
      <c r="T8" s="96">
        <f>ROUNDDOWN('能力計算'!$F8*(2+T$3)/2,0)</f>
        <v>1046</v>
      </c>
      <c r="U8" s="94">
        <f>ROUNDDOWN('能力計算'!$F8*(2+U$3)/2,0)</f>
        <v>1196</v>
      </c>
    </row>
    <row r="9" spans="1:8" ht="14.25" thickBot="1">
      <c r="A9" s="410" t="s">
        <v>361</v>
      </c>
      <c r="B9" s="411"/>
      <c r="C9" s="254" t="s">
        <v>362</v>
      </c>
      <c r="D9" s="255" t="str">
        <f>IF(A2&lt;=4,"かくとう",IF(A2&lt;=8,"ひこう",IF(A2&lt;=12,"どく",IF(A2&lt;=16,"じめん",IF(A2&lt;=20,"むし",IF(A2&lt;=25,"いわ",IF(A2&lt;=29,"ゴースト",IF(A2&lt;=33,"はがね",B2))))))))</f>
        <v>あく</v>
      </c>
      <c r="E9" s="244" t="s">
        <v>363</v>
      </c>
      <c r="F9" s="256">
        <f>ROUNDDOWN((IF(OR(MOD(E3,4)=2,MOD(E3,4)=3),1,0)+IF(OR(MOD(E4,4)=2,MOD(E4,4)=3),2,0)+IF(OR(MOD(E5,4)=2,MOD(E5,4)=3),4,0)+IF(OR(MOD(E6,4)=2,MOD(E6,4)=3),16,0)+IF(OR(MOD(E7,4)=2,MOD(E7,4)=3),32,0)+IF(OR(MOD(E8,4)=2,MOD(E8,4)=3),8,0))*40/63,0)+30</f>
        <v>70</v>
      </c>
      <c r="G9" s="257" t="s">
        <v>796</v>
      </c>
      <c r="H9" s="258">
        <f>510-SUM(D3:D8)</f>
        <v>0</v>
      </c>
    </row>
    <row r="10" spans="1:22" ht="14.25" thickBot="1">
      <c r="A10" s="366" t="s">
        <v>1276</v>
      </c>
      <c r="B10" s="367"/>
      <c r="C10" s="367"/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367"/>
      <c r="P10" s="367"/>
      <c r="Q10" s="367"/>
      <c r="R10" s="368"/>
      <c r="T10" s="376" t="s">
        <v>663</v>
      </c>
      <c r="U10" s="377"/>
      <c r="V10" s="378"/>
    </row>
    <row r="11" spans="1:23" ht="14.25" thickBot="1">
      <c r="A11" s="412" t="s">
        <v>112</v>
      </c>
      <c r="B11" s="413"/>
      <c r="C11" s="413"/>
      <c r="D11" s="413"/>
      <c r="E11" s="413"/>
      <c r="F11" s="413"/>
      <c r="G11" s="381" t="s">
        <v>111</v>
      </c>
      <c r="H11" s="382"/>
      <c r="I11" s="383"/>
      <c r="J11" s="383"/>
      <c r="K11" s="383"/>
      <c r="L11" s="383"/>
      <c r="M11" s="383"/>
      <c r="N11" s="383"/>
      <c r="O11" s="383"/>
      <c r="P11" s="383"/>
      <c r="Q11" s="383"/>
      <c r="R11" s="384"/>
      <c r="T11" s="335" t="s">
        <v>664</v>
      </c>
      <c r="U11" s="336"/>
      <c r="V11" s="369"/>
      <c r="W11" s="240">
        <v>130</v>
      </c>
    </row>
    <row r="12" spans="1:23" ht="13.5">
      <c r="A12" s="263" t="s">
        <v>336</v>
      </c>
      <c r="B12" s="299" t="str">
        <f>A4</f>
        <v>リザードン</v>
      </c>
      <c r="C12" s="265" t="s">
        <v>804</v>
      </c>
      <c r="D12" s="300" t="str">
        <f>VLOOKUP(A4,'種族値特性表'!C4:E523,2,FALSE)</f>
        <v>ほのお</v>
      </c>
      <c r="E12" s="317" t="s">
        <v>110</v>
      </c>
      <c r="F12" s="261" t="s">
        <v>113</v>
      </c>
      <c r="G12" s="313" t="s">
        <v>110</v>
      </c>
      <c r="H12" s="260" t="s">
        <v>113</v>
      </c>
      <c r="I12" s="414" t="s">
        <v>336</v>
      </c>
      <c r="J12" s="415"/>
      <c r="K12" s="364" t="s">
        <v>1283</v>
      </c>
      <c r="L12" s="364"/>
      <c r="M12" s="416" t="s">
        <v>804</v>
      </c>
      <c r="N12" s="386"/>
      <c r="O12" s="385" t="str">
        <f>VLOOKUP(K12,'種族値特性表'!C4:E523,2,FALSE)</f>
        <v>ほのお</v>
      </c>
      <c r="P12" s="385"/>
      <c r="Q12" s="396"/>
      <c r="R12" s="397"/>
      <c r="T12" s="363" t="s">
        <v>665</v>
      </c>
      <c r="U12" s="364"/>
      <c r="V12" s="364"/>
      <c r="W12" s="365"/>
    </row>
    <row r="13" spans="1:23" ht="14.25" thickBot="1">
      <c r="A13" s="264" t="s">
        <v>344</v>
      </c>
      <c r="B13" s="297" t="str">
        <f>A6</f>
        <v>ひかえめ</v>
      </c>
      <c r="C13" s="266" t="s">
        <v>805</v>
      </c>
      <c r="D13" s="301" t="str">
        <f>VLOOKUP(A4,'種族値特性表'!C4:E523,3,FALSE)</f>
        <v>ひこう</v>
      </c>
      <c r="E13" s="267" t="s">
        <v>803</v>
      </c>
      <c r="F13" s="311" t="s">
        <v>1284</v>
      </c>
      <c r="G13" s="314" t="s">
        <v>803</v>
      </c>
      <c r="H13" s="312" t="s">
        <v>810</v>
      </c>
      <c r="I13" s="404" t="s">
        <v>344</v>
      </c>
      <c r="J13" s="405"/>
      <c r="K13" s="343" t="s">
        <v>1285</v>
      </c>
      <c r="L13" s="343"/>
      <c r="M13" s="405" t="s">
        <v>805</v>
      </c>
      <c r="N13" s="405"/>
      <c r="O13" s="408" t="str">
        <f>VLOOKUP(K12,'種族値特性表'!C4:E523,3,FALSE)</f>
        <v>ひこう</v>
      </c>
      <c r="P13" s="408"/>
      <c r="Q13" s="394"/>
      <c r="R13" s="395"/>
      <c r="T13" s="370" t="s">
        <v>661</v>
      </c>
      <c r="U13" s="371"/>
      <c r="V13" s="243" t="s">
        <v>660</v>
      </c>
      <c r="W13" s="238" t="s">
        <v>662</v>
      </c>
    </row>
    <row r="14" spans="1:23" ht="14.25" thickBot="1">
      <c r="A14" s="326">
        <f>INT(B20*IF(C20&gt;0,(C20+2)/2,IF(C20&lt;0,2/(2+ABS(C20)),1)))*D20</f>
        <v>299</v>
      </c>
      <c r="B14" s="269" t="s">
        <v>799</v>
      </c>
      <c r="C14" s="270" t="s">
        <v>580</v>
      </c>
      <c r="D14" s="271" t="s">
        <v>1272</v>
      </c>
      <c r="E14" s="267" t="s">
        <v>1</v>
      </c>
      <c r="F14" s="262">
        <v>140</v>
      </c>
      <c r="G14" s="314" t="s">
        <v>1</v>
      </c>
      <c r="H14" s="247">
        <v>140</v>
      </c>
      <c r="I14" s="402">
        <f>INT(K20*IF(O20&gt;0,(O20+2)/2,IF(O20&lt;0,2/(2+ABS(O20)),1)))*Q20</f>
        <v>218</v>
      </c>
      <c r="J14" s="403"/>
      <c r="K14" s="409" t="s">
        <v>799</v>
      </c>
      <c r="L14" s="409"/>
      <c r="M14" s="386" t="s">
        <v>346</v>
      </c>
      <c r="N14" s="386"/>
      <c r="O14" s="386" t="s">
        <v>580</v>
      </c>
      <c r="P14" s="386"/>
      <c r="Q14" s="386" t="s">
        <v>1272</v>
      </c>
      <c r="R14" s="407"/>
      <c r="T14" s="370" t="str">
        <f>IF('素早さ早見表'!R2&gt;255,"不可",IF('素早さ早見表'!R2&lt;0,"無振り",'素早さ早見表'!R2))</f>
        <v>無振り</v>
      </c>
      <c r="U14" s="371"/>
      <c r="V14" s="243">
        <f>IF('素早さ早見表'!R3&gt;255,"不可",IF('素早さ早見表'!R3&lt;0,"無振り",'素早さ早見表'!R3))</f>
        <v>108</v>
      </c>
      <c r="W14" s="238">
        <f>IF('素早さ早見表'!R4&gt;255,"不可",IF('素早さ早見表'!R4&lt;0,"無振り",'素早さ早見表'!R4))</f>
        <v>228</v>
      </c>
    </row>
    <row r="15" spans="1:23" ht="13.5">
      <c r="A15" s="267" t="s">
        <v>337</v>
      </c>
      <c r="B15" s="296">
        <f aca="true" t="shared" si="0" ref="B15:B20">F3</f>
        <v>298</v>
      </c>
      <c r="C15" s="272" t="s">
        <v>2</v>
      </c>
      <c r="D15" s="273" t="s">
        <v>1273</v>
      </c>
      <c r="E15" s="267" t="s">
        <v>1275</v>
      </c>
      <c r="F15" s="318">
        <v>1</v>
      </c>
      <c r="G15" s="314" t="s">
        <v>1275</v>
      </c>
      <c r="H15" s="247">
        <v>1</v>
      </c>
      <c r="I15" s="400" t="s">
        <v>337</v>
      </c>
      <c r="J15" s="401"/>
      <c r="K15" s="417">
        <f>IF(K12="ヌケニン",1,ROUNDDOWN((VLOOKUP($K$12,'種族値特性表'!$C$4:$N$496,7,FALSE)*2+E3+ROUNDDOWN(M15/4,0))*A8/100,0)+10+A8)</f>
        <v>298</v>
      </c>
      <c r="L15" s="417"/>
      <c r="M15" s="371">
        <v>6</v>
      </c>
      <c r="N15" s="371"/>
      <c r="O15" s="387" t="s">
        <v>2</v>
      </c>
      <c r="P15" s="387"/>
      <c r="Q15" s="401" t="s">
        <v>1273</v>
      </c>
      <c r="R15" s="406"/>
      <c r="T15" s="370" t="s">
        <v>666</v>
      </c>
      <c r="U15" s="371"/>
      <c r="V15" s="371"/>
      <c r="W15" s="398"/>
    </row>
    <row r="16" spans="1:23" ht="14.25" thickBot="1">
      <c r="A16" s="267" t="s">
        <v>105</v>
      </c>
      <c r="B16" s="296">
        <f t="shared" si="0"/>
        <v>183</v>
      </c>
      <c r="C16" s="246">
        <v>0</v>
      </c>
      <c r="D16" s="247">
        <v>1</v>
      </c>
      <c r="E16" s="268" t="s">
        <v>806</v>
      </c>
      <c r="F16" s="319">
        <f>VLOOKUP(F13,'相性表'!C3:T20,MATCH(O12,'相性表'!D3:T3,0)+1,FALSE)*IF(O13="―",1,VLOOKUP(F13,'相性表'!C3:T20,MATCH(O13,'相性表'!D3:T3,0)+1,FALSE))</f>
        <v>0.5</v>
      </c>
      <c r="G16" s="315" t="s">
        <v>806</v>
      </c>
      <c r="H16" s="279">
        <f>VLOOKUP(H13,'相性表'!C3:T20,MATCH(D12,'相性表'!D3:T3,0)+1,FALSE)*IF(D13="―",1,VLOOKUP(H13,'相性表'!C3:T20,MATCH(D13,'相性表'!D3:T3,0)+1,FALSE))</f>
        <v>0.5</v>
      </c>
      <c r="I16" s="400" t="s">
        <v>105</v>
      </c>
      <c r="J16" s="401"/>
      <c r="K16" s="417">
        <f>ROUNDDOWN((ROUNDDOWN((VLOOKUP($K$12,'種族値特性表'!$C$4:$N$496,8,FALSE)*2+31+ROUNDDOWN(M16/4,0))*$A$8/100,0)+5)*(IF(OR(K15="さみしがり",K15="いじっぱり",K15="やんちゃ",K15="ゆうかん"),1.1,IF(OR(K15="ずぶとい",K15="ひかえめ",K15="おだやか",K15="おくびょう"),0.9,1))),0)</f>
        <v>204</v>
      </c>
      <c r="L16" s="417"/>
      <c r="M16" s="371"/>
      <c r="N16" s="371"/>
      <c r="O16" s="371">
        <v>0</v>
      </c>
      <c r="P16" s="371"/>
      <c r="Q16" s="371">
        <v>1</v>
      </c>
      <c r="R16" s="398"/>
      <c r="T16" s="370" t="s">
        <v>661</v>
      </c>
      <c r="U16" s="371"/>
      <c r="V16" s="243" t="s">
        <v>660</v>
      </c>
      <c r="W16" s="238" t="s">
        <v>662</v>
      </c>
    </row>
    <row r="17" spans="1:23" ht="14.25" thickBot="1">
      <c r="A17" s="267" t="s">
        <v>106</v>
      </c>
      <c r="B17" s="296">
        <f t="shared" si="0"/>
        <v>192</v>
      </c>
      <c r="C17" s="246">
        <v>0</v>
      </c>
      <c r="D17" s="248">
        <v>1</v>
      </c>
      <c r="E17" s="320" t="s">
        <v>808</v>
      </c>
      <c r="F17" s="321" t="s">
        <v>1274</v>
      </c>
      <c r="I17" s="400" t="s">
        <v>106</v>
      </c>
      <c r="J17" s="401"/>
      <c r="K17" s="417">
        <f>ROUNDDOWN((ROUNDDOWN((VLOOKUP($K$12,'種族値特性表'!$C$4:$N$496,9,FALSE)*2+31+ROUNDDOWN(M17/4,0))*$A$8/100,0)+5)*(IF(OR(K13="ずぶとい",K13="わんぱく",K13="のうてんき",K13="のんき"),1.1,IF(OR(K13="さみしがり",K13="おっとり",K13="おとなしい",K13="せっかち"),0.9,1))),0)</f>
        <v>192</v>
      </c>
      <c r="L17" s="417"/>
      <c r="M17" s="371"/>
      <c r="N17" s="371"/>
      <c r="O17" s="371">
        <v>-1</v>
      </c>
      <c r="P17" s="371"/>
      <c r="Q17" s="371">
        <v>1</v>
      </c>
      <c r="R17" s="398"/>
      <c r="T17" s="346" t="str">
        <f>IF('素早さ早見表'!S2&gt;255,"不可",IF('素早さ早見表'!S2&lt;0,"無振り",'素早さ早見表'!S2))</f>
        <v>無振り</v>
      </c>
      <c r="U17" s="347"/>
      <c r="V17" s="241" t="str">
        <f>IF('素早さ早見表'!S3&gt;255,"不可",IF('素早さ早見表'!S3&lt;0,"無振り",'素早さ早見表'!S3))</f>
        <v>無振り</v>
      </c>
      <c r="W17" s="242" t="str">
        <f>IF('素早さ早見表'!S4&gt;255,"不可",IF('素早さ早見表'!S4&lt;0,"無振り",'素早さ早見表'!S4))</f>
        <v>無振り</v>
      </c>
    </row>
    <row r="18" spans="1:22" ht="13.5">
      <c r="A18" s="267" t="s">
        <v>107</v>
      </c>
      <c r="B18" s="296">
        <f t="shared" si="0"/>
        <v>348</v>
      </c>
      <c r="C18" s="246"/>
      <c r="D18" s="248">
        <v>1</v>
      </c>
      <c r="E18" s="322" t="s">
        <v>801</v>
      </c>
      <c r="F18" s="323">
        <f>IF(F12="物理",IF(D16=0,1,D16)*ROUNDDOWN(IF(C16&gt;0,(2+C16)/2*B16,IF(C16&lt;0,(2/(2+ABS(C16))*B16),B16)),0),IF(F12="特殊",IF(D18=0,1,D18)*ROUNDDOWN(IF(C18&gt;0,(2+C18)/2*B18,IF(C18&lt;0,(2/(2+ABS(C18))*B18),B18)),0),"入力ミス"))</f>
        <v>348</v>
      </c>
      <c r="G18" s="278" t="s">
        <v>801</v>
      </c>
      <c r="H18" s="280">
        <f>IF(H12="物理",Q16*ROUNDDOWN(IF(O16&gt;0,(2+O16)/2*K16,IF(O16&lt;0,(2/(2+ABS(O16))*K16),K16)),0),IF(H12="特殊",Q18*ROUNDDOWN(IF(O18&gt;0,(2+O18)/2*K18,IF(O18&lt;0,(2/(2+ABS(O18))*K18),K18)),0),"入力ミス"))</f>
        <v>317</v>
      </c>
      <c r="I18" s="400" t="s">
        <v>107</v>
      </c>
      <c r="J18" s="401"/>
      <c r="K18" s="417">
        <f>ROUNDDOWN((ROUNDDOWN((VLOOKUP($K$12,'種族値特性表'!$C$4:$N$496,10,FALSE)*2+31+ROUNDDOWN(M18/4,0))*$A$8/100,0)+5)*(IF(OR(K13="ひかえめ",K13="おっとり",K13="うっかりや",K13="れいせい"),1.1,IF(OR(K13="いじっぱり",K13="わんぱく",K13="ようき",K13="しんちょう"),0.9,1))),0)</f>
        <v>317</v>
      </c>
      <c r="L18" s="417"/>
      <c r="M18" s="399">
        <v>252</v>
      </c>
      <c r="N18" s="399"/>
      <c r="O18" s="371">
        <v>0</v>
      </c>
      <c r="P18" s="371"/>
      <c r="Q18" s="371">
        <v>1</v>
      </c>
      <c r="R18" s="398"/>
      <c r="V18" s="236"/>
    </row>
    <row r="19" spans="1:18" ht="14.25" thickBot="1">
      <c r="A19" s="264" t="s">
        <v>108</v>
      </c>
      <c r="B19" s="297">
        <f t="shared" si="0"/>
        <v>206</v>
      </c>
      <c r="C19" s="234">
        <v>0</v>
      </c>
      <c r="D19" s="259">
        <v>1</v>
      </c>
      <c r="E19" s="268" t="s">
        <v>802</v>
      </c>
      <c r="F19" s="324">
        <f>INT(ROUNDDOWN(IF(H12="物理",D17*INT(IF(C17&gt;0,(2+C17)/2,IF(C17&lt;0,2/(2+ABS(C17)),1))*B17),IF(H12="特殊",D19*INT(IF(C19&gt;0,(2+C19)/2,IF(C19&lt;0,2/(2+ABS(C19)),1))*B19)*IF(AND(OR(D12="いわ",D13="いわ"),F17="すなあらし"),1.5,1),"入力ミス")),0)*IF(OR(H14=200,H14=250),0.5,1))</f>
        <v>206</v>
      </c>
      <c r="G19" s="316" t="s">
        <v>802</v>
      </c>
      <c r="H19" s="281">
        <f>INT(ROUNDDOWN(IF(F12="物理",K17*IF(O17&gt;0,(2+O17)/2,IF(O17&lt;0,2/(2+ABS(O17)),1)),IF(F12="特殊",K19*IF(O19&gt;0,(2+O19)/2,IF(O19&lt;0,2/(2+ABS(O19)),1))*IF(AND(OR(O12="いわ",O13="いわ"),F17="すなあらし"),1.5,1),"入力ミス")),0)*IF(OR(F14=200,F14=250),0.5,1))</f>
        <v>206</v>
      </c>
      <c r="I19" s="400" t="s">
        <v>108</v>
      </c>
      <c r="J19" s="401"/>
      <c r="K19" s="417">
        <f>ROUNDDOWN((ROUNDDOWN((VLOOKUP($K$12,'種族値特性表'!$C$4:$N$496,11,FALSE)*2+31+ROUNDDOWN(M19/4,0))*$A$8/100,0)+5)*(IF(OR(K13="おだやか",K13="おとなしい",K13="しんちょう",K13="なまいき"),1.1,IF(OR(K13="やんちゃ",K13="のうてんき",K13="うっかりや",K13="むじゃき"),0.9,1))),0)</f>
        <v>206</v>
      </c>
      <c r="L19" s="417"/>
      <c r="M19" s="371"/>
      <c r="N19" s="371"/>
      <c r="O19" s="371">
        <v>0</v>
      </c>
      <c r="P19" s="371"/>
      <c r="Q19" s="371">
        <v>1</v>
      </c>
      <c r="R19" s="398"/>
    </row>
    <row r="20" spans="1:18" ht="14.25" thickBot="1">
      <c r="A20" s="268" t="s">
        <v>109</v>
      </c>
      <c r="B20" s="298">
        <f t="shared" si="0"/>
        <v>299</v>
      </c>
      <c r="C20" s="245">
        <v>0</v>
      </c>
      <c r="D20" s="239">
        <v>1</v>
      </c>
      <c r="E20" s="302" t="str">
        <f>IF(A14&gt;I14,"先攻",IF(A14&lt;I14,"後攻","同速"))</f>
        <v>先攻</v>
      </c>
      <c r="F20" s="420" t="s">
        <v>1278</v>
      </c>
      <c r="G20" s="421"/>
      <c r="H20" s="282" t="str">
        <f>IF(A14&lt;I14,"先攻",IF(A14&gt;I14,"後攻","同速"))</f>
        <v>後攻</v>
      </c>
      <c r="I20" s="404" t="s">
        <v>109</v>
      </c>
      <c r="J20" s="405"/>
      <c r="K20" s="422">
        <f>ROUNDDOWN((ROUNDDOWN((VLOOKUP($K$12,'種族値特性表'!$C$4:$N$496,12,FALSE)*2+31+ROUNDDOWN(M20/4,0))*$A$8/100,0)+5)*(IF(OR(K13="おくびょう",K13="せっかち",K13="ようき",K13="むじゃき"),1.1,IF(OR(K13="ゆうかん",K13="のんき",K13="れいせい",K13="なまいき"),0.9,1))),0)</f>
        <v>328</v>
      </c>
      <c r="L20" s="422"/>
      <c r="M20" s="347">
        <v>252</v>
      </c>
      <c r="N20" s="347"/>
      <c r="O20" s="347">
        <v>-1</v>
      </c>
      <c r="P20" s="347"/>
      <c r="Q20" s="347">
        <v>1</v>
      </c>
      <c r="R20" s="348"/>
    </row>
    <row r="21" ht="14.25" thickBot="1"/>
    <row r="22" spans="1:18" ht="13.5">
      <c r="A22" s="303">
        <v>85</v>
      </c>
      <c r="B22" s="287">
        <f aca="true" t="shared" si="1" ref="B22:B29">INT(INT(INT((INT(INT((INT($A$8*2/5)+2)*($F$14*IF($F$15=0,1,$F$15))*$F$18/$H$19)/50)+2)*A22/100)*IF(OR($F$13=$D$12,$F$13=$D$13),1.5,1)*$F$16))</f>
        <v>127</v>
      </c>
      <c r="C22" s="288">
        <f aca="true" t="shared" si="2" ref="C22:C29">B22/$K$15</f>
        <v>0.4261744966442953</v>
      </c>
      <c r="D22" s="307">
        <v>93</v>
      </c>
      <c r="E22" s="287">
        <f aca="true" t="shared" si="3" ref="E22:E29">INT(INT(INT((INT(INT((INT($A$8*2/5)+2)*($F$14*IF($F$15=0,1,$F$15))*$F$18/$H$19)/50)+2)*D22/100)*IF(OR($F$13=$D$12,$F$13=$D$13),1.5,1)*$F$16))</f>
        <v>139</v>
      </c>
      <c r="F22" s="293">
        <f aca="true" t="shared" si="4" ref="F22:F29">E22/$K$15</f>
        <v>0.4664429530201342</v>
      </c>
      <c r="H22" s="283">
        <v>85</v>
      </c>
      <c r="I22" s="380">
        <f aca="true" t="shared" si="5" ref="I22:I29">INT(INT(INT((INT(INT((INT($A$8*2/5)+2)*($H$14*IF($H$15=0,1,$H$15))*$H$18/$F$19)/50)+2)*H22/100)*IF(OR($H$13=$O$12,$H$13=$O$13),1.5,1)*$H$16))</f>
        <v>115</v>
      </c>
      <c r="J22" s="380"/>
      <c r="K22" s="374">
        <f>I22/$B$15</f>
        <v>0.3859060402684564</v>
      </c>
      <c r="L22" s="374"/>
      <c r="M22" s="392">
        <v>93</v>
      </c>
      <c r="N22" s="392"/>
      <c r="O22" s="380">
        <f aca="true" t="shared" si="6" ref="O22:O29">INT(INT(INT((INT(INT((INT($A$8*2/5)+2)*($H$14*IF($H$15=0,1,$H$15))*$H$18/$F$19)/50)+2)*M22/100)*IF(OR($H$13=$O$12,$H$13=$O$13),1.5,1)*$H$16))</f>
        <v>126</v>
      </c>
      <c r="P22" s="380"/>
      <c r="Q22" s="374">
        <f aca="true" t="shared" si="7" ref="Q22:Q29">O22/$B$15</f>
        <v>0.4228187919463087</v>
      </c>
      <c r="R22" s="375"/>
    </row>
    <row r="23" spans="1:18" ht="14.25" thickBot="1">
      <c r="A23" s="304">
        <v>86</v>
      </c>
      <c r="B23" s="289">
        <f t="shared" si="1"/>
        <v>129</v>
      </c>
      <c r="C23" s="290">
        <f t="shared" si="2"/>
        <v>0.43288590604026844</v>
      </c>
      <c r="D23" s="308">
        <v>94</v>
      </c>
      <c r="E23" s="289">
        <f t="shared" si="3"/>
        <v>141</v>
      </c>
      <c r="F23" s="294">
        <f t="shared" si="4"/>
        <v>0.47315436241610737</v>
      </c>
      <c r="H23" s="284">
        <v>86</v>
      </c>
      <c r="I23" s="379">
        <f t="shared" si="5"/>
        <v>117</v>
      </c>
      <c r="J23" s="379"/>
      <c r="K23" s="372">
        <f aca="true" t="shared" si="8" ref="K23:K29">I23/$B$15</f>
        <v>0.3926174496644295</v>
      </c>
      <c r="L23" s="372"/>
      <c r="M23" s="391">
        <v>94</v>
      </c>
      <c r="N23" s="391"/>
      <c r="O23" s="379">
        <f t="shared" si="6"/>
        <v>128</v>
      </c>
      <c r="P23" s="379"/>
      <c r="Q23" s="372">
        <f t="shared" si="7"/>
        <v>0.42953020134228187</v>
      </c>
      <c r="R23" s="373"/>
    </row>
    <row r="24" spans="1:26" ht="13.5">
      <c r="A24" s="305">
        <v>87</v>
      </c>
      <c r="B24" s="289">
        <f t="shared" si="1"/>
        <v>130</v>
      </c>
      <c r="C24" s="290">
        <f t="shared" si="2"/>
        <v>0.436241610738255</v>
      </c>
      <c r="D24" s="309">
        <v>95</v>
      </c>
      <c r="E24" s="289">
        <f t="shared" si="3"/>
        <v>142</v>
      </c>
      <c r="F24" s="294">
        <f t="shared" si="4"/>
        <v>0.47651006711409394</v>
      </c>
      <c r="H24" s="285">
        <v>87</v>
      </c>
      <c r="I24" s="379">
        <f t="shared" si="5"/>
        <v>118</v>
      </c>
      <c r="J24" s="379"/>
      <c r="K24" s="372">
        <f t="shared" si="8"/>
        <v>0.3959731543624161</v>
      </c>
      <c r="L24" s="372"/>
      <c r="M24" s="391">
        <v>95</v>
      </c>
      <c r="N24" s="391"/>
      <c r="O24" s="379">
        <f t="shared" si="6"/>
        <v>129</v>
      </c>
      <c r="P24" s="379"/>
      <c r="Q24" s="372">
        <f t="shared" si="7"/>
        <v>0.43288590604026844</v>
      </c>
      <c r="R24" s="373"/>
      <c r="T24" s="363" t="s">
        <v>657</v>
      </c>
      <c r="U24" s="364"/>
      <c r="V24" s="365"/>
      <c r="X24" s="235"/>
      <c r="Y24" s="235"/>
      <c r="Z24" s="235"/>
    </row>
    <row r="25" spans="1:26" ht="13.5">
      <c r="A25" s="304">
        <v>88</v>
      </c>
      <c r="B25" s="289">
        <f t="shared" si="1"/>
        <v>132</v>
      </c>
      <c r="C25" s="290">
        <f t="shared" si="2"/>
        <v>0.4429530201342282</v>
      </c>
      <c r="D25" s="308">
        <v>96</v>
      </c>
      <c r="E25" s="289">
        <f t="shared" si="3"/>
        <v>144</v>
      </c>
      <c r="F25" s="294">
        <f t="shared" si="4"/>
        <v>0.48322147651006714</v>
      </c>
      <c r="H25" s="284">
        <v>88</v>
      </c>
      <c r="I25" s="379">
        <f t="shared" si="5"/>
        <v>120</v>
      </c>
      <c r="J25" s="379"/>
      <c r="K25" s="372">
        <f t="shared" si="8"/>
        <v>0.40268456375838924</v>
      </c>
      <c r="L25" s="372"/>
      <c r="M25" s="391">
        <v>96</v>
      </c>
      <c r="N25" s="391"/>
      <c r="O25" s="379">
        <f t="shared" si="6"/>
        <v>130</v>
      </c>
      <c r="P25" s="379"/>
      <c r="Q25" s="372">
        <f t="shared" si="7"/>
        <v>0.436241610738255</v>
      </c>
      <c r="R25" s="373"/>
      <c r="T25" s="370" t="s">
        <v>658</v>
      </c>
      <c r="U25" s="371"/>
      <c r="V25" s="238">
        <f>F5*F3</f>
        <v>57216</v>
      </c>
      <c r="Z25" s="236"/>
    </row>
    <row r="26" spans="1:26" ht="14.25" thickBot="1">
      <c r="A26" s="305">
        <v>89</v>
      </c>
      <c r="B26" s="289">
        <f t="shared" si="1"/>
        <v>133</v>
      </c>
      <c r="C26" s="290">
        <f t="shared" si="2"/>
        <v>0.4463087248322148</v>
      </c>
      <c r="D26" s="309">
        <v>97</v>
      </c>
      <c r="E26" s="289">
        <f t="shared" si="3"/>
        <v>145</v>
      </c>
      <c r="F26" s="294">
        <f t="shared" si="4"/>
        <v>0.4865771812080537</v>
      </c>
      <c r="H26" s="285">
        <v>89</v>
      </c>
      <c r="I26" s="379">
        <f t="shared" si="5"/>
        <v>120</v>
      </c>
      <c r="J26" s="379"/>
      <c r="K26" s="372">
        <f t="shared" si="8"/>
        <v>0.40268456375838924</v>
      </c>
      <c r="L26" s="372"/>
      <c r="M26" s="391">
        <v>97</v>
      </c>
      <c r="N26" s="391"/>
      <c r="O26" s="379">
        <f t="shared" si="6"/>
        <v>132</v>
      </c>
      <c r="P26" s="379"/>
      <c r="Q26" s="372">
        <f t="shared" si="7"/>
        <v>0.4429530201342282</v>
      </c>
      <c r="R26" s="373"/>
      <c r="T26" s="346" t="s">
        <v>113</v>
      </c>
      <c r="U26" s="347"/>
      <c r="V26" s="242">
        <f>F7*F3</f>
        <v>61388</v>
      </c>
      <c r="Z26" s="236"/>
    </row>
    <row r="27" spans="1:26" ht="13.5">
      <c r="A27" s="304">
        <v>90</v>
      </c>
      <c r="B27" s="289">
        <f t="shared" si="1"/>
        <v>135</v>
      </c>
      <c r="C27" s="290">
        <f t="shared" si="2"/>
        <v>0.45302013422818793</v>
      </c>
      <c r="D27" s="308">
        <v>98</v>
      </c>
      <c r="E27" s="289">
        <f t="shared" si="3"/>
        <v>147</v>
      </c>
      <c r="F27" s="294">
        <f t="shared" si="4"/>
        <v>0.49328859060402686</v>
      </c>
      <c r="H27" s="284">
        <v>90</v>
      </c>
      <c r="I27" s="379">
        <f t="shared" si="5"/>
        <v>122</v>
      </c>
      <c r="J27" s="379"/>
      <c r="K27" s="372">
        <f t="shared" si="8"/>
        <v>0.40939597315436244</v>
      </c>
      <c r="L27" s="372"/>
      <c r="M27" s="391">
        <v>98</v>
      </c>
      <c r="N27" s="391"/>
      <c r="O27" s="379">
        <f t="shared" si="6"/>
        <v>133</v>
      </c>
      <c r="P27" s="379"/>
      <c r="Q27" s="372">
        <f t="shared" si="7"/>
        <v>0.4463087248322148</v>
      </c>
      <c r="R27" s="373"/>
      <c r="Z27" s="236"/>
    </row>
    <row r="28" spans="1:26" ht="13.5">
      <c r="A28" s="305">
        <v>91</v>
      </c>
      <c r="B28" s="289">
        <f t="shared" si="1"/>
        <v>136</v>
      </c>
      <c r="C28" s="290">
        <f t="shared" si="2"/>
        <v>0.4563758389261745</v>
      </c>
      <c r="D28" s="309">
        <v>99</v>
      </c>
      <c r="E28" s="289">
        <f t="shared" si="3"/>
        <v>148</v>
      </c>
      <c r="F28" s="294">
        <f t="shared" si="4"/>
        <v>0.4966442953020134</v>
      </c>
      <c r="H28" s="285">
        <v>91</v>
      </c>
      <c r="I28" s="379">
        <f t="shared" si="5"/>
        <v>123</v>
      </c>
      <c r="J28" s="379"/>
      <c r="K28" s="372">
        <f t="shared" si="8"/>
        <v>0.412751677852349</v>
      </c>
      <c r="L28" s="372"/>
      <c r="M28" s="391">
        <v>99</v>
      </c>
      <c r="N28" s="391"/>
      <c r="O28" s="379">
        <f t="shared" si="6"/>
        <v>135</v>
      </c>
      <c r="P28" s="379"/>
      <c r="Q28" s="372">
        <f t="shared" si="7"/>
        <v>0.45302013422818793</v>
      </c>
      <c r="R28" s="373"/>
      <c r="X28" s="236"/>
      <c r="Y28" s="237"/>
      <c r="Z28" s="236"/>
    </row>
    <row r="29" spans="1:26" ht="14.25" thickBot="1">
      <c r="A29" s="306">
        <v>92</v>
      </c>
      <c r="B29" s="291">
        <f t="shared" si="1"/>
        <v>138</v>
      </c>
      <c r="C29" s="292">
        <f t="shared" si="2"/>
        <v>0.46308724832214765</v>
      </c>
      <c r="D29" s="310">
        <v>100</v>
      </c>
      <c r="E29" s="291">
        <f t="shared" si="3"/>
        <v>150</v>
      </c>
      <c r="F29" s="295">
        <f t="shared" si="4"/>
        <v>0.5033557046979866</v>
      </c>
      <c r="H29" s="286">
        <v>92</v>
      </c>
      <c r="I29" s="390">
        <f t="shared" si="5"/>
        <v>125</v>
      </c>
      <c r="J29" s="390"/>
      <c r="K29" s="388">
        <f t="shared" si="8"/>
        <v>0.41946308724832215</v>
      </c>
      <c r="L29" s="388"/>
      <c r="M29" s="393">
        <v>100</v>
      </c>
      <c r="N29" s="393"/>
      <c r="O29" s="390">
        <f t="shared" si="6"/>
        <v>136</v>
      </c>
      <c r="P29" s="390"/>
      <c r="Q29" s="388">
        <f t="shared" si="7"/>
        <v>0.4563758389261745</v>
      </c>
      <c r="R29" s="389"/>
      <c r="X29" s="236"/>
      <c r="Y29" s="237"/>
      <c r="Z29" s="236"/>
    </row>
    <row r="31" ht="13.5">
      <c r="M31" s="236"/>
    </row>
    <row r="38" spans="2:12" ht="13.5">
      <c r="B38"/>
      <c r="L38" s="236"/>
    </row>
    <row r="39" spans="2:12" ht="13.5">
      <c r="B39"/>
      <c r="L39" s="236"/>
    </row>
    <row r="40" ht="13.5">
      <c r="B40"/>
    </row>
    <row r="41" ht="13.5">
      <c r="B41"/>
    </row>
    <row r="49" ht="13.5">
      <c r="B49"/>
    </row>
    <row r="50" ht="13.5">
      <c r="B50"/>
    </row>
    <row r="51" ht="13.5">
      <c r="B51"/>
    </row>
    <row r="52" ht="13.5">
      <c r="B52"/>
    </row>
    <row r="53" ht="13.5">
      <c r="B53"/>
    </row>
    <row r="54" ht="13.5">
      <c r="B54"/>
    </row>
    <row r="55" ht="13.5">
      <c r="B55"/>
    </row>
    <row r="56" ht="13.5">
      <c r="B56"/>
    </row>
    <row r="57" ht="13.5">
      <c r="B57"/>
    </row>
    <row r="58" ht="13.5">
      <c r="B58"/>
    </row>
    <row r="59" ht="13.5">
      <c r="B59"/>
    </row>
    <row r="60" ht="13.5">
      <c r="B60"/>
    </row>
    <row r="61" ht="13.5">
      <c r="B61"/>
    </row>
    <row r="62" ht="13.5">
      <c r="B62"/>
    </row>
    <row r="63" ht="13.5">
      <c r="B63"/>
    </row>
    <row r="64" ht="13.5">
      <c r="B64"/>
    </row>
    <row r="65" ht="13.5">
      <c r="B65"/>
    </row>
    <row r="66" ht="13.5">
      <c r="B66"/>
    </row>
    <row r="67" ht="13.5">
      <c r="B67"/>
    </row>
    <row r="68" ht="13.5">
      <c r="B68"/>
    </row>
    <row r="69" ht="13.5">
      <c r="B69"/>
    </row>
    <row r="70" ht="13.5">
      <c r="B70"/>
    </row>
    <row r="71" ht="13.5">
      <c r="B71"/>
    </row>
    <row r="72" ht="13.5">
      <c r="B72"/>
    </row>
    <row r="73" ht="13.5">
      <c r="B73"/>
    </row>
    <row r="74" ht="13.5">
      <c r="B74"/>
    </row>
    <row r="75" ht="13.5">
      <c r="B75"/>
    </row>
    <row r="76" ht="13.5">
      <c r="B76"/>
    </row>
    <row r="77" ht="13.5">
      <c r="B77"/>
    </row>
    <row r="78" ht="13.5">
      <c r="B78"/>
    </row>
    <row r="79" ht="13.5">
      <c r="B79"/>
    </row>
    <row r="80" ht="13.5">
      <c r="B80"/>
    </row>
    <row r="81" ht="13.5">
      <c r="B81"/>
    </row>
    <row r="82" ht="13.5">
      <c r="B82"/>
    </row>
    <row r="83" ht="13.5">
      <c r="B83"/>
    </row>
    <row r="84" ht="13.5">
      <c r="B84"/>
    </row>
    <row r="85" ht="13.5">
      <c r="B85"/>
    </row>
    <row r="86" ht="13.5">
      <c r="B86"/>
    </row>
    <row r="87" ht="13.5">
      <c r="B87"/>
    </row>
    <row r="88" ht="13.5">
      <c r="B88"/>
    </row>
    <row r="89" ht="13.5">
      <c r="B89"/>
    </row>
    <row r="90" ht="13.5">
      <c r="B90"/>
    </row>
    <row r="91" ht="13.5">
      <c r="B91"/>
    </row>
    <row r="92" ht="13.5">
      <c r="B92"/>
    </row>
    <row r="93" ht="13.5">
      <c r="B93"/>
    </row>
    <row r="94" ht="13.5">
      <c r="B94"/>
    </row>
    <row r="95" ht="13.5">
      <c r="B95"/>
    </row>
    <row r="96" ht="13.5">
      <c r="B96"/>
    </row>
    <row r="97" ht="13.5">
      <c r="B97"/>
    </row>
    <row r="98" ht="13.5">
      <c r="B98"/>
    </row>
    <row r="99" ht="13.5">
      <c r="B99"/>
    </row>
    <row r="100" ht="13.5">
      <c r="B100"/>
    </row>
    <row r="101" ht="13.5">
      <c r="B101"/>
    </row>
    <row r="102" ht="13.5">
      <c r="B102"/>
    </row>
    <row r="103" ht="13.5">
      <c r="B103"/>
    </row>
    <row r="104" ht="13.5">
      <c r="B104"/>
    </row>
    <row r="105" ht="13.5">
      <c r="B105"/>
    </row>
    <row r="106" ht="13.5">
      <c r="B106"/>
    </row>
    <row r="107" ht="13.5">
      <c r="B107"/>
    </row>
    <row r="108" ht="13.5">
      <c r="B108"/>
    </row>
    <row r="109" ht="13.5">
      <c r="B109"/>
    </row>
    <row r="110" ht="13.5">
      <c r="B110"/>
    </row>
    <row r="111" ht="13.5">
      <c r="B111"/>
    </row>
    <row r="112" ht="13.5">
      <c r="B112"/>
    </row>
    <row r="113" ht="13.5">
      <c r="B113"/>
    </row>
    <row r="114" ht="13.5">
      <c r="B114"/>
    </row>
    <row r="115" ht="13.5">
      <c r="B115"/>
    </row>
    <row r="116" ht="13.5">
      <c r="B116"/>
    </row>
    <row r="117" ht="13.5">
      <c r="B117"/>
    </row>
    <row r="118" ht="13.5">
      <c r="B118"/>
    </row>
    <row r="119" ht="13.5">
      <c r="B119"/>
    </row>
    <row r="120" ht="13.5">
      <c r="B120"/>
    </row>
    <row r="121" ht="13.5">
      <c r="B121"/>
    </row>
    <row r="122" ht="13.5">
      <c r="B122"/>
    </row>
    <row r="123" ht="13.5">
      <c r="B123"/>
    </row>
    <row r="124" ht="13.5">
      <c r="B124"/>
    </row>
    <row r="125" ht="13.5">
      <c r="B125"/>
    </row>
    <row r="126" ht="13.5">
      <c r="B126"/>
    </row>
    <row r="127" ht="13.5">
      <c r="B127"/>
    </row>
    <row r="128" ht="13.5">
      <c r="B128"/>
    </row>
    <row r="129" ht="13.5">
      <c r="B129"/>
    </row>
    <row r="130" ht="13.5">
      <c r="B130"/>
    </row>
    <row r="131" ht="13.5">
      <c r="B131"/>
    </row>
    <row r="132" ht="13.5">
      <c r="B132"/>
    </row>
    <row r="133" ht="13.5">
      <c r="B133"/>
    </row>
    <row r="134" ht="13.5">
      <c r="B134"/>
    </row>
    <row r="135" ht="13.5">
      <c r="B135"/>
    </row>
    <row r="136" ht="13.5">
      <c r="B136"/>
    </row>
    <row r="137" ht="13.5">
      <c r="B137"/>
    </row>
    <row r="138" ht="13.5">
      <c r="B138"/>
    </row>
    <row r="139" ht="13.5">
      <c r="B139"/>
    </row>
    <row r="140" ht="13.5">
      <c r="B140"/>
    </row>
    <row r="141" ht="13.5">
      <c r="B141"/>
    </row>
    <row r="142" ht="13.5">
      <c r="B142"/>
    </row>
    <row r="143" ht="13.5">
      <c r="B143"/>
    </row>
    <row r="144" ht="13.5">
      <c r="B144"/>
    </row>
    <row r="145" ht="13.5">
      <c r="B145"/>
    </row>
    <row r="146" ht="13.5">
      <c r="B146"/>
    </row>
    <row r="147" ht="13.5">
      <c r="B147"/>
    </row>
    <row r="148" ht="13.5">
      <c r="B148"/>
    </row>
    <row r="149" ht="13.5">
      <c r="B149"/>
    </row>
    <row r="150" ht="13.5">
      <c r="B150"/>
    </row>
    <row r="151" ht="13.5">
      <c r="B151"/>
    </row>
    <row r="152" ht="13.5">
      <c r="B152"/>
    </row>
    <row r="153" ht="13.5">
      <c r="B153"/>
    </row>
    <row r="154" ht="13.5">
      <c r="B154"/>
    </row>
    <row r="155" ht="13.5">
      <c r="B155"/>
    </row>
    <row r="156" ht="13.5">
      <c r="B156"/>
    </row>
    <row r="157" ht="13.5">
      <c r="B157"/>
    </row>
    <row r="158" ht="13.5">
      <c r="B158"/>
    </row>
    <row r="159" ht="13.5">
      <c r="B159"/>
    </row>
    <row r="160" ht="13.5">
      <c r="B160"/>
    </row>
    <row r="161" ht="13.5">
      <c r="B161"/>
    </row>
    <row r="162" ht="13.5">
      <c r="B162"/>
    </row>
    <row r="163" ht="13.5">
      <c r="B163"/>
    </row>
    <row r="164" ht="13.5">
      <c r="B164"/>
    </row>
    <row r="165" ht="13.5">
      <c r="B165"/>
    </row>
    <row r="166" ht="13.5">
      <c r="B166"/>
    </row>
    <row r="167" ht="13.5">
      <c r="B167"/>
    </row>
    <row r="168" ht="13.5">
      <c r="B168"/>
    </row>
    <row r="169" ht="13.5">
      <c r="B169"/>
    </row>
    <row r="170" ht="13.5">
      <c r="B170"/>
    </row>
    <row r="171" ht="13.5">
      <c r="B171"/>
    </row>
    <row r="172" ht="13.5">
      <c r="B172"/>
    </row>
    <row r="173" ht="13.5">
      <c r="B173"/>
    </row>
    <row r="174" ht="13.5">
      <c r="B174"/>
    </row>
    <row r="175" ht="13.5">
      <c r="B175"/>
    </row>
    <row r="176" ht="13.5">
      <c r="B176"/>
    </row>
    <row r="177" ht="13.5">
      <c r="B177"/>
    </row>
    <row r="178" ht="13.5">
      <c r="B178"/>
    </row>
    <row r="179" ht="13.5">
      <c r="B179"/>
    </row>
    <row r="180" ht="13.5">
      <c r="B180"/>
    </row>
    <row r="181" ht="13.5">
      <c r="B181"/>
    </row>
    <row r="182" ht="13.5">
      <c r="B182"/>
    </row>
    <row r="183" ht="13.5">
      <c r="B183"/>
    </row>
    <row r="184" ht="13.5">
      <c r="B184"/>
    </row>
    <row r="185" ht="13.5">
      <c r="B185"/>
    </row>
    <row r="186" ht="13.5">
      <c r="B186"/>
    </row>
    <row r="187" ht="13.5">
      <c r="B187"/>
    </row>
    <row r="188" ht="13.5">
      <c r="B188"/>
    </row>
    <row r="189" ht="13.5">
      <c r="B189"/>
    </row>
    <row r="190" ht="13.5">
      <c r="B190"/>
    </row>
    <row r="191" ht="13.5">
      <c r="B191"/>
    </row>
    <row r="192" ht="13.5">
      <c r="B192"/>
    </row>
    <row r="193" ht="13.5">
      <c r="B193"/>
    </row>
    <row r="194" ht="13.5">
      <c r="B194"/>
    </row>
    <row r="195" ht="13.5">
      <c r="B195"/>
    </row>
    <row r="196" ht="13.5">
      <c r="B196"/>
    </row>
    <row r="197" ht="13.5">
      <c r="B197"/>
    </row>
    <row r="198" ht="13.5">
      <c r="B198"/>
    </row>
    <row r="199" ht="13.5">
      <c r="B199"/>
    </row>
    <row r="200" ht="13.5">
      <c r="B200"/>
    </row>
    <row r="201" ht="13.5">
      <c r="B201"/>
    </row>
    <row r="202" ht="13.5">
      <c r="B202"/>
    </row>
    <row r="203" ht="13.5">
      <c r="B203"/>
    </row>
    <row r="204" ht="13.5">
      <c r="B204"/>
    </row>
    <row r="205" ht="13.5">
      <c r="B205"/>
    </row>
    <row r="206" ht="13.5">
      <c r="B206"/>
    </row>
    <row r="207" ht="13.5">
      <c r="B207"/>
    </row>
    <row r="208" ht="13.5">
      <c r="B208"/>
    </row>
    <row r="209" ht="13.5">
      <c r="B209"/>
    </row>
    <row r="210" ht="13.5">
      <c r="B210"/>
    </row>
    <row r="211" ht="13.5">
      <c r="B211"/>
    </row>
    <row r="212" ht="13.5">
      <c r="B212"/>
    </row>
    <row r="213" ht="13.5">
      <c r="B213"/>
    </row>
    <row r="214" ht="13.5">
      <c r="B214"/>
    </row>
    <row r="215" ht="13.5">
      <c r="B215"/>
    </row>
    <row r="216" ht="13.5">
      <c r="B216"/>
    </row>
    <row r="217" ht="13.5">
      <c r="B217"/>
    </row>
    <row r="218" ht="13.5">
      <c r="B218"/>
    </row>
    <row r="219" ht="13.5">
      <c r="B219"/>
    </row>
    <row r="220" ht="13.5">
      <c r="B220"/>
    </row>
    <row r="221" ht="13.5">
      <c r="B221"/>
    </row>
    <row r="222" ht="13.5">
      <c r="B222"/>
    </row>
    <row r="223" ht="13.5">
      <c r="B223"/>
    </row>
    <row r="224" ht="13.5">
      <c r="B224"/>
    </row>
    <row r="225" ht="13.5">
      <c r="B225"/>
    </row>
    <row r="226" ht="13.5">
      <c r="B226"/>
    </row>
    <row r="227" ht="13.5">
      <c r="B227"/>
    </row>
    <row r="228" ht="13.5">
      <c r="B228"/>
    </row>
    <row r="229" ht="13.5">
      <c r="B229"/>
    </row>
    <row r="230" ht="13.5">
      <c r="B230"/>
    </row>
    <row r="231" ht="13.5">
      <c r="B231"/>
    </row>
    <row r="232" ht="13.5">
      <c r="B232"/>
    </row>
    <row r="233" ht="13.5">
      <c r="B233"/>
    </row>
    <row r="234" ht="13.5">
      <c r="B234"/>
    </row>
    <row r="235" ht="13.5">
      <c r="B235"/>
    </row>
    <row r="236" ht="13.5">
      <c r="B236"/>
    </row>
    <row r="237" ht="13.5">
      <c r="B237"/>
    </row>
    <row r="238" ht="13.5">
      <c r="B238"/>
    </row>
    <row r="239" ht="13.5">
      <c r="B239"/>
    </row>
    <row r="240" ht="13.5">
      <c r="B240"/>
    </row>
    <row r="241" ht="13.5">
      <c r="B241"/>
    </row>
    <row r="242" ht="13.5">
      <c r="B242"/>
    </row>
    <row r="243" ht="13.5">
      <c r="B243"/>
    </row>
    <row r="244" ht="13.5">
      <c r="B244"/>
    </row>
    <row r="245" ht="13.5">
      <c r="B245"/>
    </row>
    <row r="246" ht="13.5">
      <c r="B246"/>
    </row>
    <row r="247" ht="13.5">
      <c r="B247"/>
    </row>
    <row r="248" ht="13.5">
      <c r="B248"/>
    </row>
    <row r="249" ht="13.5">
      <c r="B249"/>
    </row>
    <row r="250" ht="13.5">
      <c r="B250"/>
    </row>
    <row r="251" ht="13.5">
      <c r="B251"/>
    </row>
    <row r="252" ht="13.5">
      <c r="B252"/>
    </row>
    <row r="253" ht="13.5">
      <c r="B253"/>
    </row>
    <row r="254" ht="13.5">
      <c r="B254"/>
    </row>
    <row r="255" ht="13.5">
      <c r="B255"/>
    </row>
    <row r="256" ht="13.5">
      <c r="B256"/>
    </row>
    <row r="257" ht="13.5">
      <c r="B257"/>
    </row>
    <row r="258" ht="13.5">
      <c r="B258"/>
    </row>
    <row r="259" ht="13.5">
      <c r="B259"/>
    </row>
    <row r="260" ht="13.5">
      <c r="B260"/>
    </row>
    <row r="261" ht="13.5">
      <c r="B261"/>
    </row>
    <row r="262" ht="13.5">
      <c r="B262"/>
    </row>
    <row r="263" ht="13.5">
      <c r="B263"/>
    </row>
    <row r="264" ht="13.5">
      <c r="B264"/>
    </row>
    <row r="265" ht="13.5">
      <c r="B265"/>
    </row>
    <row r="266" ht="13.5">
      <c r="B266"/>
    </row>
    <row r="267" ht="13.5">
      <c r="B267"/>
    </row>
    <row r="268" ht="13.5">
      <c r="B268"/>
    </row>
    <row r="269" ht="13.5">
      <c r="B269"/>
    </row>
    <row r="270" ht="13.5">
      <c r="B270"/>
    </row>
    <row r="271" ht="13.5">
      <c r="B271"/>
    </row>
    <row r="272" ht="13.5">
      <c r="B272"/>
    </row>
    <row r="273" ht="13.5">
      <c r="B273"/>
    </row>
    <row r="274" ht="13.5">
      <c r="B274"/>
    </row>
    <row r="275" ht="13.5">
      <c r="B275"/>
    </row>
    <row r="276" ht="13.5">
      <c r="B276"/>
    </row>
    <row r="277" ht="13.5">
      <c r="B277"/>
    </row>
    <row r="278" ht="13.5">
      <c r="B278"/>
    </row>
    <row r="279" ht="13.5">
      <c r="B279"/>
    </row>
    <row r="280" ht="13.5">
      <c r="B280"/>
    </row>
    <row r="281" ht="13.5">
      <c r="B281"/>
    </row>
    <row r="282" ht="13.5">
      <c r="B282"/>
    </row>
    <row r="283" ht="13.5">
      <c r="B283"/>
    </row>
    <row r="284" ht="13.5">
      <c r="B284"/>
    </row>
    <row r="285" ht="13.5">
      <c r="B285"/>
    </row>
    <row r="286" ht="13.5">
      <c r="B286"/>
    </row>
    <row r="287" ht="13.5">
      <c r="B287"/>
    </row>
    <row r="288" ht="13.5">
      <c r="B288"/>
    </row>
    <row r="289" ht="13.5">
      <c r="B289"/>
    </row>
    <row r="290" ht="13.5">
      <c r="B290"/>
    </row>
    <row r="291" ht="13.5">
      <c r="B291"/>
    </row>
    <row r="292" ht="13.5">
      <c r="B292"/>
    </row>
    <row r="293" ht="13.5">
      <c r="B293"/>
    </row>
    <row r="294" ht="13.5">
      <c r="B294"/>
    </row>
    <row r="295" ht="13.5">
      <c r="B295"/>
    </row>
    <row r="296" ht="13.5">
      <c r="B296"/>
    </row>
    <row r="297" ht="13.5">
      <c r="B297"/>
    </row>
    <row r="298" ht="13.5">
      <c r="B298"/>
    </row>
    <row r="299" ht="13.5">
      <c r="B299"/>
    </row>
    <row r="300" ht="13.5">
      <c r="B300"/>
    </row>
    <row r="301" ht="13.5">
      <c r="B301"/>
    </row>
    <row r="302" ht="13.5">
      <c r="B302"/>
    </row>
    <row r="303" ht="13.5">
      <c r="B303"/>
    </row>
    <row r="304" ht="13.5">
      <c r="B304"/>
    </row>
    <row r="305" ht="13.5">
      <c r="B305"/>
    </row>
    <row r="306" ht="13.5">
      <c r="B306"/>
    </row>
    <row r="307" ht="13.5">
      <c r="B307"/>
    </row>
    <row r="308" ht="13.5">
      <c r="B308"/>
    </row>
    <row r="309" ht="13.5">
      <c r="B309"/>
    </row>
    <row r="310" ht="13.5">
      <c r="B310"/>
    </row>
    <row r="311" ht="13.5">
      <c r="B311"/>
    </row>
    <row r="312" ht="13.5">
      <c r="B312"/>
    </row>
    <row r="313" ht="13.5">
      <c r="B313"/>
    </row>
    <row r="314" ht="13.5">
      <c r="B314"/>
    </row>
    <row r="315" ht="13.5">
      <c r="B315"/>
    </row>
    <row r="316" ht="13.5">
      <c r="B316"/>
    </row>
    <row r="317" ht="13.5">
      <c r="B317"/>
    </row>
    <row r="318" ht="13.5">
      <c r="B318"/>
    </row>
    <row r="319" ht="13.5">
      <c r="B319"/>
    </row>
    <row r="320" ht="13.5">
      <c r="B320"/>
    </row>
    <row r="321" ht="13.5">
      <c r="B321"/>
    </row>
    <row r="322" ht="13.5">
      <c r="B322"/>
    </row>
    <row r="323" ht="13.5">
      <c r="B323"/>
    </row>
    <row r="324" ht="13.5">
      <c r="B324"/>
    </row>
    <row r="325" ht="13.5">
      <c r="B325"/>
    </row>
    <row r="326" ht="13.5">
      <c r="B326"/>
    </row>
    <row r="327" ht="13.5">
      <c r="B327"/>
    </row>
    <row r="328" ht="13.5">
      <c r="B328"/>
    </row>
    <row r="329" ht="13.5">
      <c r="B329"/>
    </row>
    <row r="330" ht="13.5">
      <c r="B330"/>
    </row>
    <row r="331" ht="13.5">
      <c r="B331"/>
    </row>
    <row r="332" ht="13.5">
      <c r="B332"/>
    </row>
    <row r="333" ht="13.5">
      <c r="B333"/>
    </row>
    <row r="334" ht="13.5">
      <c r="B334"/>
    </row>
    <row r="335" ht="13.5">
      <c r="B335"/>
    </row>
    <row r="336" ht="13.5">
      <c r="B336"/>
    </row>
    <row r="337" ht="13.5">
      <c r="B337"/>
    </row>
    <row r="338" ht="13.5">
      <c r="B338"/>
    </row>
    <row r="339" ht="13.5">
      <c r="B339"/>
    </row>
    <row r="340" ht="13.5">
      <c r="B340"/>
    </row>
    <row r="341" ht="13.5">
      <c r="B341"/>
    </row>
    <row r="342" ht="13.5">
      <c r="B342"/>
    </row>
    <row r="343" ht="13.5">
      <c r="B343"/>
    </row>
    <row r="344" ht="13.5">
      <c r="B344"/>
    </row>
    <row r="345" ht="13.5">
      <c r="B345"/>
    </row>
    <row r="346" ht="13.5">
      <c r="B346"/>
    </row>
    <row r="347" ht="13.5">
      <c r="B347"/>
    </row>
    <row r="348" ht="13.5">
      <c r="B348"/>
    </row>
    <row r="349" ht="13.5">
      <c r="B349"/>
    </row>
    <row r="350" ht="13.5">
      <c r="B350"/>
    </row>
    <row r="351" ht="13.5">
      <c r="B351"/>
    </row>
    <row r="352" ht="13.5">
      <c r="B352"/>
    </row>
    <row r="353" ht="13.5">
      <c r="B353"/>
    </row>
    <row r="354" ht="13.5">
      <c r="B354"/>
    </row>
    <row r="355" ht="13.5">
      <c r="B355"/>
    </row>
    <row r="356" ht="13.5">
      <c r="B356"/>
    </row>
    <row r="357" ht="13.5">
      <c r="B357"/>
    </row>
    <row r="358" ht="13.5">
      <c r="B358"/>
    </row>
    <row r="359" ht="13.5">
      <c r="B359"/>
    </row>
  </sheetData>
  <sheetProtection/>
  <mergeCells count="102">
    <mergeCell ref="F20:G20"/>
    <mergeCell ref="K20:L20"/>
    <mergeCell ref="M20:N20"/>
    <mergeCell ref="O20:P20"/>
    <mergeCell ref="Q20:R20"/>
    <mergeCell ref="I20:J20"/>
    <mergeCell ref="I2:U2"/>
    <mergeCell ref="I19:J19"/>
    <mergeCell ref="I18:J18"/>
    <mergeCell ref="I17:J17"/>
    <mergeCell ref="I16:J16"/>
    <mergeCell ref="K17:L17"/>
    <mergeCell ref="K16:L16"/>
    <mergeCell ref="K15:L15"/>
    <mergeCell ref="K14:L14"/>
    <mergeCell ref="K13:L13"/>
    <mergeCell ref="A9:B9"/>
    <mergeCell ref="A11:F11"/>
    <mergeCell ref="I12:J12"/>
    <mergeCell ref="M13:N13"/>
    <mergeCell ref="M12:N12"/>
    <mergeCell ref="I15:J15"/>
    <mergeCell ref="I14:J14"/>
    <mergeCell ref="I13:J13"/>
    <mergeCell ref="T12:W12"/>
    <mergeCell ref="T15:W15"/>
    <mergeCell ref="Q16:R16"/>
    <mergeCell ref="Q15:R15"/>
    <mergeCell ref="Q14:R14"/>
    <mergeCell ref="K12:L12"/>
    <mergeCell ref="O13:P13"/>
    <mergeCell ref="I26:J26"/>
    <mergeCell ref="I25:J25"/>
    <mergeCell ref="I24:J24"/>
    <mergeCell ref="M19:N19"/>
    <mergeCell ref="M18:N18"/>
    <mergeCell ref="M17:N17"/>
    <mergeCell ref="K19:L19"/>
    <mergeCell ref="K18:L18"/>
    <mergeCell ref="Q13:R13"/>
    <mergeCell ref="Q12:R12"/>
    <mergeCell ref="K23:L23"/>
    <mergeCell ref="K22:L22"/>
    <mergeCell ref="Q19:R19"/>
    <mergeCell ref="Q18:R18"/>
    <mergeCell ref="Q17:R17"/>
    <mergeCell ref="M16:N16"/>
    <mergeCell ref="M15:N15"/>
    <mergeCell ref="M14:N14"/>
    <mergeCell ref="I22:J22"/>
    <mergeCell ref="K29:L29"/>
    <mergeCell ref="K28:L28"/>
    <mergeCell ref="K27:L27"/>
    <mergeCell ref="K26:L26"/>
    <mergeCell ref="K25:L25"/>
    <mergeCell ref="K24:L24"/>
    <mergeCell ref="I29:J29"/>
    <mergeCell ref="I28:J28"/>
    <mergeCell ref="I27:J27"/>
    <mergeCell ref="O29:P29"/>
    <mergeCell ref="O28:P28"/>
    <mergeCell ref="O27:P27"/>
    <mergeCell ref="M27:N27"/>
    <mergeCell ref="M26:N26"/>
    <mergeCell ref="M25:N25"/>
    <mergeCell ref="M29:N29"/>
    <mergeCell ref="M28:N28"/>
    <mergeCell ref="Q29:R29"/>
    <mergeCell ref="Q28:R28"/>
    <mergeCell ref="Q27:R27"/>
    <mergeCell ref="Q26:R26"/>
    <mergeCell ref="Q25:R25"/>
    <mergeCell ref="Q24:R24"/>
    <mergeCell ref="T26:U26"/>
    <mergeCell ref="T25:U25"/>
    <mergeCell ref="O14:P14"/>
    <mergeCell ref="O15:P15"/>
    <mergeCell ref="O16:P16"/>
    <mergeCell ref="O17:P17"/>
    <mergeCell ref="O18:P18"/>
    <mergeCell ref="T17:U17"/>
    <mergeCell ref="T16:U16"/>
    <mergeCell ref="O26:P26"/>
    <mergeCell ref="O25:P25"/>
    <mergeCell ref="O24:P24"/>
    <mergeCell ref="O23:P23"/>
    <mergeCell ref="O22:P22"/>
    <mergeCell ref="G11:R11"/>
    <mergeCell ref="O12:P12"/>
    <mergeCell ref="M24:N24"/>
    <mergeCell ref="M23:N23"/>
    <mergeCell ref="M22:N22"/>
    <mergeCell ref="T24:V24"/>
    <mergeCell ref="A10:R10"/>
    <mergeCell ref="T11:V11"/>
    <mergeCell ref="T14:U14"/>
    <mergeCell ref="T13:U13"/>
    <mergeCell ref="Q23:R23"/>
    <mergeCell ref="Q22:R22"/>
    <mergeCell ref="O19:P19"/>
    <mergeCell ref="T10:V10"/>
    <mergeCell ref="I23:J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T523"/>
  <sheetViews>
    <sheetView zoomScale="70" zoomScaleNormal="70" zoomScalePageLayoutView="0" workbookViewId="0" topLeftCell="A1">
      <pane ySplit="3" topLeftCell="A233" activePane="bottomLeft" state="frozen"/>
      <selection pane="topLeft" activeCell="A1" sqref="A1"/>
      <selection pane="bottomLeft" activeCell="C251" sqref="C251"/>
    </sheetView>
  </sheetViews>
  <sheetFormatPr defaultColWidth="9.140625" defaultRowHeight="15"/>
  <cols>
    <col min="1" max="1" width="2.28125" style="0" customWidth="1"/>
    <col min="2" max="2" width="5.57421875" style="0" bestFit="1" customWidth="1"/>
    <col min="3" max="3" width="10.140625" style="23" bestFit="1" customWidth="1"/>
    <col min="4" max="5" width="8.421875" style="0" bestFit="1" customWidth="1"/>
    <col min="6" max="6" width="12.421875" style="0" bestFit="1" customWidth="1"/>
    <col min="7" max="7" width="12.8515625" style="0" bestFit="1" customWidth="1"/>
    <col min="8" max="8" width="7.7109375" style="29" bestFit="1" customWidth="1"/>
    <col min="9" max="9" width="4.8515625" style="0" bestFit="1" customWidth="1"/>
    <col min="10" max="13" width="5.28125" style="0" bestFit="1" customWidth="1"/>
    <col min="14" max="14" width="5.421875" style="0" bestFit="1" customWidth="1"/>
    <col min="15" max="15" width="5.28125" style="0" customWidth="1"/>
    <col min="16" max="16" width="5.8515625" style="84" bestFit="1" customWidth="1"/>
    <col min="17" max="33" width="3.421875" style="0" hidden="1" customWidth="1"/>
    <col min="34" max="34" width="7.140625" style="77" customWidth="1"/>
    <col min="35" max="37" width="2.57421875" style="77" customWidth="1"/>
    <col min="39" max="44" width="6.421875" style="232" bestFit="1" customWidth="1"/>
    <col min="45" max="45" width="7.421875" style="232" bestFit="1" customWidth="1"/>
    <col min="46" max="46" width="6.421875" style="232" bestFit="1" customWidth="1"/>
  </cols>
  <sheetData>
    <row r="1" spans="9:16" ht="13.5">
      <c r="I1">
        <f aca="true" t="shared" si="0" ref="I1:O1">INT(AVERAGE(I4:I523))</f>
        <v>67</v>
      </c>
      <c r="J1">
        <f t="shared" si="0"/>
        <v>73</v>
      </c>
      <c r="K1">
        <f t="shared" si="0"/>
        <v>70</v>
      </c>
      <c r="L1">
        <f t="shared" si="0"/>
        <v>68</v>
      </c>
      <c r="M1">
        <f t="shared" si="0"/>
        <v>69</v>
      </c>
      <c r="N1">
        <f t="shared" si="0"/>
        <v>65</v>
      </c>
      <c r="O1">
        <f t="shared" si="0"/>
        <v>415</v>
      </c>
      <c r="P1" s="84">
        <f>INT(AVERAGE(P4:AG496))</f>
        <v>68</v>
      </c>
    </row>
    <row r="2" spans="2:37" ht="13.5">
      <c r="B2" s="371" t="s">
        <v>114</v>
      </c>
      <c r="C2" s="430" t="s">
        <v>115</v>
      </c>
      <c r="D2" s="371" t="s">
        <v>116</v>
      </c>
      <c r="E2" s="371" t="s">
        <v>117</v>
      </c>
      <c r="F2" s="371" t="s">
        <v>147</v>
      </c>
      <c r="G2" s="371" t="s">
        <v>148</v>
      </c>
      <c r="H2" s="431" t="s">
        <v>118</v>
      </c>
      <c r="I2" s="371" t="s">
        <v>128</v>
      </c>
      <c r="J2" s="371"/>
      <c r="K2" s="371"/>
      <c r="L2" s="371"/>
      <c r="M2" s="371"/>
      <c r="N2" s="371"/>
      <c r="O2" s="371"/>
      <c r="P2" s="371"/>
      <c r="Q2" s="371" t="s">
        <v>146</v>
      </c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 t="s">
        <v>149</v>
      </c>
      <c r="AI2" s="371" t="s">
        <v>150</v>
      </c>
      <c r="AJ2" s="371"/>
      <c r="AK2" s="371"/>
    </row>
    <row r="3" spans="2:46" ht="13.5">
      <c r="B3" s="371"/>
      <c r="C3" s="430"/>
      <c r="D3" s="371"/>
      <c r="E3" s="371"/>
      <c r="F3" s="371"/>
      <c r="G3" s="371"/>
      <c r="H3" s="431"/>
      <c r="I3" s="78" t="s">
        <v>122</v>
      </c>
      <c r="J3" s="78" t="s">
        <v>123</v>
      </c>
      <c r="K3" s="78" t="s">
        <v>124</v>
      </c>
      <c r="L3" s="78" t="s">
        <v>125</v>
      </c>
      <c r="M3" s="78" t="s">
        <v>126</v>
      </c>
      <c r="N3" s="78" t="s">
        <v>127</v>
      </c>
      <c r="O3" s="78" t="s">
        <v>166</v>
      </c>
      <c r="P3" s="83" t="s">
        <v>173</v>
      </c>
      <c r="Q3" s="78" t="s">
        <v>129</v>
      </c>
      <c r="R3" s="78" t="s">
        <v>130</v>
      </c>
      <c r="S3" s="78" t="s">
        <v>131</v>
      </c>
      <c r="T3" s="78" t="s">
        <v>132</v>
      </c>
      <c r="U3" s="78" t="s">
        <v>133</v>
      </c>
      <c r="V3" s="78" t="s">
        <v>134</v>
      </c>
      <c r="W3" s="78" t="s">
        <v>135</v>
      </c>
      <c r="X3" s="78" t="s">
        <v>136</v>
      </c>
      <c r="Y3" s="78" t="s">
        <v>137</v>
      </c>
      <c r="Z3" s="78" t="s">
        <v>138</v>
      </c>
      <c r="AA3" s="78" t="s">
        <v>139</v>
      </c>
      <c r="AB3" s="78" t="s">
        <v>140</v>
      </c>
      <c r="AC3" s="78" t="s">
        <v>141</v>
      </c>
      <c r="AD3" s="78" t="s">
        <v>142</v>
      </c>
      <c r="AE3" s="78" t="s">
        <v>143</v>
      </c>
      <c r="AF3" s="78" t="s">
        <v>144</v>
      </c>
      <c r="AG3" s="78" t="s">
        <v>145</v>
      </c>
      <c r="AH3" s="371"/>
      <c r="AI3" s="371"/>
      <c r="AJ3" s="371"/>
      <c r="AK3" s="371"/>
      <c r="AM3" s="228" t="s">
        <v>122</v>
      </c>
      <c r="AN3" s="228" t="s">
        <v>123</v>
      </c>
      <c r="AO3" s="228" t="s">
        <v>124</v>
      </c>
      <c r="AP3" s="228" t="s">
        <v>125</v>
      </c>
      <c r="AQ3" s="228" t="s">
        <v>126</v>
      </c>
      <c r="AR3" s="228" t="s">
        <v>127</v>
      </c>
      <c r="AS3" s="228" t="s">
        <v>166</v>
      </c>
      <c r="AT3" s="83" t="s">
        <v>173</v>
      </c>
    </row>
    <row r="4" spans="2:46" ht="13.5">
      <c r="B4" s="47">
        <v>1</v>
      </c>
      <c r="C4" s="22" t="s">
        <v>119</v>
      </c>
      <c r="D4" s="47" t="s">
        <v>120</v>
      </c>
      <c r="E4" s="47" t="s">
        <v>121</v>
      </c>
      <c r="F4" s="47" t="s">
        <v>151</v>
      </c>
      <c r="G4" s="47" t="s">
        <v>152</v>
      </c>
      <c r="H4" s="79">
        <v>6.9</v>
      </c>
      <c r="I4" s="47">
        <v>45</v>
      </c>
      <c r="J4" s="47">
        <v>49</v>
      </c>
      <c r="K4" s="47">
        <v>49</v>
      </c>
      <c r="L4" s="47">
        <v>65</v>
      </c>
      <c r="M4" s="47">
        <v>65</v>
      </c>
      <c r="N4" s="47">
        <v>45</v>
      </c>
      <c r="O4" s="47">
        <f>SUM(I4:N4)</f>
        <v>318</v>
      </c>
      <c r="P4" s="80">
        <f>AVERAGE(I4:N4)</f>
        <v>53</v>
      </c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78" t="s">
        <v>167</v>
      </c>
      <c r="AI4" s="371" t="s">
        <v>168</v>
      </c>
      <c r="AJ4" s="371"/>
      <c r="AK4" s="371"/>
      <c r="AM4" s="232">
        <f>AVERAGE($I$4:I4)</f>
        <v>45</v>
      </c>
      <c r="AN4" s="232">
        <f>AVERAGE($J$4:J4)</f>
        <v>49</v>
      </c>
      <c r="AO4" s="232">
        <f>AVERAGE($K$4:K4)</f>
        <v>49</v>
      </c>
      <c r="AP4" s="232">
        <f>AVERAGE($L$4:L4)</f>
        <v>65</v>
      </c>
      <c r="AQ4" s="232">
        <f>AVERAGE($M$4:M4)</f>
        <v>65</v>
      </c>
      <c r="AR4" s="232">
        <f>AVERAGE($N$4:N4)</f>
        <v>45</v>
      </c>
      <c r="AS4" s="232">
        <f>AVERAGE($O$4:O4)</f>
        <v>318</v>
      </c>
      <c r="AT4" s="232">
        <f>AVERAGE($P$4:P4)</f>
        <v>53</v>
      </c>
    </row>
    <row r="5" spans="2:46" ht="13.5">
      <c r="B5" s="47">
        <v>2</v>
      </c>
      <c r="C5" s="22" t="s">
        <v>153</v>
      </c>
      <c r="D5" s="47" t="s">
        <v>120</v>
      </c>
      <c r="E5" s="47" t="s">
        <v>121</v>
      </c>
      <c r="F5" s="47" t="s">
        <v>151</v>
      </c>
      <c r="G5" s="47" t="s">
        <v>152</v>
      </c>
      <c r="H5" s="79">
        <v>13</v>
      </c>
      <c r="I5" s="47">
        <v>60</v>
      </c>
      <c r="J5" s="47">
        <v>62</v>
      </c>
      <c r="K5" s="47">
        <v>63</v>
      </c>
      <c r="L5" s="47">
        <v>80</v>
      </c>
      <c r="M5" s="47">
        <v>80</v>
      </c>
      <c r="N5" s="47">
        <v>60</v>
      </c>
      <c r="O5" s="47">
        <f aca="true" t="shared" si="1" ref="O5:O171">SUM(I5:N5)</f>
        <v>405</v>
      </c>
      <c r="P5" s="80">
        <f aca="true" t="shared" si="2" ref="P5:P171">AVERAGE(I5:N5)</f>
        <v>67.5</v>
      </c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78" t="s">
        <v>169</v>
      </c>
      <c r="AI5" s="371" t="s">
        <v>168</v>
      </c>
      <c r="AJ5" s="371"/>
      <c r="AK5" s="371"/>
      <c r="AM5" s="232">
        <f>AVERAGE($I$4:I5)</f>
        <v>52.5</v>
      </c>
      <c r="AN5" s="232">
        <f>AVERAGE($J$4:J5)</f>
        <v>55.5</v>
      </c>
      <c r="AO5" s="232">
        <f>AVERAGE($K$4:K5)</f>
        <v>56</v>
      </c>
      <c r="AP5" s="232">
        <f>AVERAGE($L$4:L5)</f>
        <v>72.5</v>
      </c>
      <c r="AQ5" s="232">
        <f>AVERAGE($M$4:M5)</f>
        <v>72.5</v>
      </c>
      <c r="AR5" s="232">
        <f>AVERAGE($N$4:N5)</f>
        <v>52.5</v>
      </c>
      <c r="AS5" s="232">
        <f>AVERAGE($O$4:O5)</f>
        <v>361.5</v>
      </c>
      <c r="AT5" s="232">
        <f>AVERAGE($P$4:P5)</f>
        <v>60.25</v>
      </c>
    </row>
    <row r="6" spans="2:46" ht="13.5">
      <c r="B6" s="47">
        <v>3</v>
      </c>
      <c r="C6" s="22" t="s">
        <v>154</v>
      </c>
      <c r="D6" s="47" t="s">
        <v>120</v>
      </c>
      <c r="E6" s="47" t="s">
        <v>121</v>
      </c>
      <c r="F6" s="47" t="s">
        <v>151</v>
      </c>
      <c r="G6" s="47" t="s">
        <v>152</v>
      </c>
      <c r="H6" s="79">
        <v>100</v>
      </c>
      <c r="I6" s="47">
        <v>80</v>
      </c>
      <c r="J6" s="47">
        <v>82</v>
      </c>
      <c r="K6" s="47">
        <v>83</v>
      </c>
      <c r="L6" s="47">
        <v>100</v>
      </c>
      <c r="M6" s="47">
        <v>100</v>
      </c>
      <c r="N6" s="47">
        <v>80</v>
      </c>
      <c r="O6" s="47">
        <f t="shared" si="1"/>
        <v>525</v>
      </c>
      <c r="P6" s="80">
        <f t="shared" si="2"/>
        <v>87.5</v>
      </c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78" t="s">
        <v>169</v>
      </c>
      <c r="AI6" s="371" t="s">
        <v>167</v>
      </c>
      <c r="AJ6" s="371"/>
      <c r="AK6" s="371"/>
      <c r="AM6" s="232">
        <f>AVERAGE($I$4:I6)</f>
        <v>61.666666666666664</v>
      </c>
      <c r="AN6" s="232">
        <f>AVERAGE($J$4:J6)</f>
        <v>64.33333333333333</v>
      </c>
      <c r="AO6" s="232">
        <f>AVERAGE($K$4:K6)</f>
        <v>65</v>
      </c>
      <c r="AP6" s="232">
        <f>AVERAGE($L$4:L6)</f>
        <v>81.66666666666667</v>
      </c>
      <c r="AQ6" s="232">
        <f>AVERAGE($M$4:M6)</f>
        <v>81.66666666666667</v>
      </c>
      <c r="AR6" s="232">
        <f>AVERAGE($N$4:N6)</f>
        <v>61.666666666666664</v>
      </c>
      <c r="AS6" s="232">
        <f>AVERAGE($O$4:O6)</f>
        <v>416</v>
      </c>
      <c r="AT6" s="232">
        <f>AVERAGE($P$4:P6)</f>
        <v>69.33333333333333</v>
      </c>
    </row>
    <row r="7" spans="2:46" ht="13.5">
      <c r="B7" s="47">
        <v>4</v>
      </c>
      <c r="C7" s="22" t="s">
        <v>155</v>
      </c>
      <c r="D7" s="47" t="s">
        <v>156</v>
      </c>
      <c r="E7" s="47" t="s">
        <v>152</v>
      </c>
      <c r="F7" s="47" t="s">
        <v>157</v>
      </c>
      <c r="G7" s="47" t="s">
        <v>152</v>
      </c>
      <c r="H7" s="79">
        <v>8.5</v>
      </c>
      <c r="I7" s="47">
        <v>39</v>
      </c>
      <c r="J7" s="47">
        <v>52</v>
      </c>
      <c r="K7" s="47">
        <v>43</v>
      </c>
      <c r="L7" s="47">
        <v>60</v>
      </c>
      <c r="M7" s="47">
        <v>50</v>
      </c>
      <c r="N7" s="47">
        <v>65</v>
      </c>
      <c r="O7" s="47">
        <f t="shared" si="1"/>
        <v>309</v>
      </c>
      <c r="P7" s="80">
        <f t="shared" si="2"/>
        <v>51.5</v>
      </c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78" t="s">
        <v>167</v>
      </c>
      <c r="AI7" s="371" t="s">
        <v>168</v>
      </c>
      <c r="AJ7" s="371"/>
      <c r="AK7" s="371"/>
      <c r="AM7" s="232">
        <f>AVERAGE($I$4:I7)</f>
        <v>56</v>
      </c>
      <c r="AN7" s="232">
        <f>AVERAGE($J$4:J7)</f>
        <v>61.25</v>
      </c>
      <c r="AO7" s="232">
        <f>AVERAGE($K$4:K7)</f>
        <v>59.5</v>
      </c>
      <c r="AP7" s="232">
        <f>AVERAGE($L$4:L7)</f>
        <v>76.25</v>
      </c>
      <c r="AQ7" s="232">
        <f>AVERAGE($M$4:M7)</f>
        <v>73.75</v>
      </c>
      <c r="AR7" s="232">
        <f>AVERAGE($N$4:N7)</f>
        <v>62.5</v>
      </c>
      <c r="AS7" s="232">
        <f>AVERAGE($O$4:O7)</f>
        <v>389.25</v>
      </c>
      <c r="AT7" s="232">
        <f>AVERAGE($P$4:P7)</f>
        <v>64.875</v>
      </c>
    </row>
    <row r="8" spans="2:46" ht="13.5">
      <c r="B8" s="47">
        <v>5</v>
      </c>
      <c r="C8" s="22" t="s">
        <v>158</v>
      </c>
      <c r="D8" s="47" t="s">
        <v>156</v>
      </c>
      <c r="E8" s="47" t="s">
        <v>152</v>
      </c>
      <c r="F8" s="47" t="s">
        <v>157</v>
      </c>
      <c r="G8" s="47" t="s">
        <v>152</v>
      </c>
      <c r="H8" s="79">
        <v>19</v>
      </c>
      <c r="I8" s="47">
        <v>58</v>
      </c>
      <c r="J8" s="47">
        <v>64</v>
      </c>
      <c r="K8" s="47">
        <v>58</v>
      </c>
      <c r="L8" s="47">
        <v>80</v>
      </c>
      <c r="M8" s="47">
        <v>65</v>
      </c>
      <c r="N8" s="47">
        <v>80</v>
      </c>
      <c r="O8" s="47">
        <f t="shared" si="1"/>
        <v>405</v>
      </c>
      <c r="P8" s="80">
        <f t="shared" si="2"/>
        <v>67.5</v>
      </c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78" t="s">
        <v>169</v>
      </c>
      <c r="AI8" s="371" t="s">
        <v>168</v>
      </c>
      <c r="AJ8" s="371"/>
      <c r="AK8" s="371"/>
      <c r="AM8" s="232">
        <f>AVERAGE($I$4:I8)</f>
        <v>56.4</v>
      </c>
      <c r="AN8" s="232">
        <f>AVERAGE($J$4:J8)</f>
        <v>61.8</v>
      </c>
      <c r="AO8" s="232">
        <f>AVERAGE($K$4:K8)</f>
        <v>59.2</v>
      </c>
      <c r="AP8" s="232">
        <f>AVERAGE($L$4:L8)</f>
        <v>77</v>
      </c>
      <c r="AQ8" s="232">
        <f>AVERAGE($M$4:M8)</f>
        <v>72</v>
      </c>
      <c r="AR8" s="232">
        <f>AVERAGE($N$4:N8)</f>
        <v>66</v>
      </c>
      <c r="AS8" s="232">
        <f>AVERAGE($O$4:O8)</f>
        <v>392.4</v>
      </c>
      <c r="AT8" s="232">
        <f>AVERAGE($P$4:P8)</f>
        <v>65.4</v>
      </c>
    </row>
    <row r="9" spans="2:46" ht="13.5">
      <c r="B9" s="47">
        <v>6</v>
      </c>
      <c r="C9" s="22" t="s">
        <v>159</v>
      </c>
      <c r="D9" s="47" t="s">
        <v>156</v>
      </c>
      <c r="E9" s="47" t="s">
        <v>160</v>
      </c>
      <c r="F9" s="47" t="s">
        <v>157</v>
      </c>
      <c r="G9" s="47" t="s">
        <v>152</v>
      </c>
      <c r="H9" s="79">
        <v>90.5</v>
      </c>
      <c r="I9" s="47">
        <v>78</v>
      </c>
      <c r="J9" s="47">
        <v>84</v>
      </c>
      <c r="K9" s="47">
        <v>78</v>
      </c>
      <c r="L9" s="47">
        <v>109</v>
      </c>
      <c r="M9" s="47">
        <v>85</v>
      </c>
      <c r="N9" s="47">
        <v>100</v>
      </c>
      <c r="O9" s="47">
        <f t="shared" si="1"/>
        <v>534</v>
      </c>
      <c r="P9" s="80">
        <f t="shared" si="2"/>
        <v>89</v>
      </c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78" t="s">
        <v>169</v>
      </c>
      <c r="AI9" s="371" t="s">
        <v>167</v>
      </c>
      <c r="AJ9" s="371"/>
      <c r="AK9" s="371"/>
      <c r="AM9" s="232">
        <f>AVERAGE($I$4:I9)</f>
        <v>60</v>
      </c>
      <c r="AN9" s="232">
        <f>AVERAGE($J$4:J9)</f>
        <v>65.5</v>
      </c>
      <c r="AO9" s="232">
        <f>AVERAGE($K$4:K9)</f>
        <v>62.333333333333336</v>
      </c>
      <c r="AP9" s="232">
        <f>AVERAGE($L$4:L9)</f>
        <v>82.33333333333333</v>
      </c>
      <c r="AQ9" s="232">
        <f>AVERAGE($M$4:M9)</f>
        <v>74.16666666666667</v>
      </c>
      <c r="AR9" s="232">
        <f>AVERAGE($N$4:N9)</f>
        <v>71.66666666666667</v>
      </c>
      <c r="AS9" s="232">
        <f>AVERAGE($O$4:O9)</f>
        <v>416</v>
      </c>
      <c r="AT9" s="232">
        <f>AVERAGE($P$4:P9)</f>
        <v>69.33333333333333</v>
      </c>
    </row>
    <row r="10" spans="2:46" ht="13.5">
      <c r="B10" s="47">
        <v>7</v>
      </c>
      <c r="C10" s="22" t="s">
        <v>161</v>
      </c>
      <c r="D10" s="47" t="s">
        <v>162</v>
      </c>
      <c r="E10" s="47" t="s">
        <v>152</v>
      </c>
      <c r="F10" s="47" t="s">
        <v>163</v>
      </c>
      <c r="G10" s="47" t="s">
        <v>152</v>
      </c>
      <c r="H10" s="79">
        <v>9</v>
      </c>
      <c r="I10" s="47">
        <v>44</v>
      </c>
      <c r="J10" s="47">
        <v>48</v>
      </c>
      <c r="K10" s="47">
        <v>65</v>
      </c>
      <c r="L10" s="47">
        <v>50</v>
      </c>
      <c r="M10" s="47">
        <v>64</v>
      </c>
      <c r="N10" s="47">
        <v>43</v>
      </c>
      <c r="O10" s="47">
        <f t="shared" si="1"/>
        <v>314</v>
      </c>
      <c r="P10" s="80">
        <f t="shared" si="2"/>
        <v>52.333333333333336</v>
      </c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78" t="s">
        <v>167</v>
      </c>
      <c r="AI10" s="371" t="s">
        <v>168</v>
      </c>
      <c r="AJ10" s="371"/>
      <c r="AK10" s="371"/>
      <c r="AM10" s="232">
        <f>AVERAGE($I$4:I10)</f>
        <v>57.714285714285715</v>
      </c>
      <c r="AN10" s="232">
        <f>AVERAGE($J$4:J10)</f>
        <v>63</v>
      </c>
      <c r="AO10" s="232">
        <f>AVERAGE($K$4:K10)</f>
        <v>62.714285714285715</v>
      </c>
      <c r="AP10" s="232">
        <f>AVERAGE($L$4:L10)</f>
        <v>77.71428571428571</v>
      </c>
      <c r="AQ10" s="232">
        <f>AVERAGE($M$4:M10)</f>
        <v>72.71428571428571</v>
      </c>
      <c r="AR10" s="232">
        <f>AVERAGE($N$4:N10)</f>
        <v>67.57142857142857</v>
      </c>
      <c r="AS10" s="232">
        <f>AVERAGE($O$4:O10)</f>
        <v>401.42857142857144</v>
      </c>
      <c r="AT10" s="232">
        <f>AVERAGE($P$4:P10)</f>
        <v>66.9047619047619</v>
      </c>
    </row>
    <row r="11" spans="2:46" ht="13.5">
      <c r="B11" s="47">
        <v>8</v>
      </c>
      <c r="C11" s="22" t="s">
        <v>164</v>
      </c>
      <c r="D11" s="47" t="s">
        <v>162</v>
      </c>
      <c r="E11" s="47" t="s">
        <v>152</v>
      </c>
      <c r="F11" s="47" t="s">
        <v>163</v>
      </c>
      <c r="G11" s="47" t="s">
        <v>152</v>
      </c>
      <c r="H11" s="79">
        <v>22.5</v>
      </c>
      <c r="I11" s="47">
        <v>59</v>
      </c>
      <c r="J11" s="47">
        <v>63</v>
      </c>
      <c r="K11" s="47">
        <v>80</v>
      </c>
      <c r="L11" s="47">
        <v>65</v>
      </c>
      <c r="M11" s="47">
        <v>80</v>
      </c>
      <c r="N11" s="47">
        <v>58</v>
      </c>
      <c r="O11" s="47">
        <f t="shared" si="1"/>
        <v>405</v>
      </c>
      <c r="P11" s="80">
        <f t="shared" si="2"/>
        <v>67.5</v>
      </c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78" t="s">
        <v>169</v>
      </c>
      <c r="AI11" s="371" t="s">
        <v>168</v>
      </c>
      <c r="AJ11" s="371"/>
      <c r="AK11" s="371"/>
      <c r="AM11" s="232">
        <f>AVERAGE($I$4:I11)</f>
        <v>57.875</v>
      </c>
      <c r="AN11" s="232">
        <f>AVERAGE($J$4:J11)</f>
        <v>63</v>
      </c>
      <c r="AO11" s="232">
        <f>AVERAGE($K$4:K11)</f>
        <v>64.875</v>
      </c>
      <c r="AP11" s="232">
        <f>AVERAGE($L$4:L11)</f>
        <v>76.125</v>
      </c>
      <c r="AQ11" s="232">
        <f>AVERAGE($M$4:M11)</f>
        <v>73.625</v>
      </c>
      <c r="AR11" s="232">
        <f>AVERAGE($N$4:N11)</f>
        <v>66.375</v>
      </c>
      <c r="AS11" s="232">
        <f>AVERAGE($O$4:O11)</f>
        <v>401.875</v>
      </c>
      <c r="AT11" s="232">
        <f>AVERAGE($P$4:P11)</f>
        <v>66.97916666666666</v>
      </c>
    </row>
    <row r="12" spans="2:46" ht="13.5">
      <c r="B12" s="47">
        <v>9</v>
      </c>
      <c r="C12" s="22" t="s">
        <v>165</v>
      </c>
      <c r="D12" s="47" t="s">
        <v>162</v>
      </c>
      <c r="E12" s="47" t="s">
        <v>152</v>
      </c>
      <c r="F12" s="47" t="s">
        <v>163</v>
      </c>
      <c r="G12" s="47" t="s">
        <v>152</v>
      </c>
      <c r="H12" s="79">
        <v>85.5</v>
      </c>
      <c r="I12" s="47">
        <v>79</v>
      </c>
      <c r="J12" s="47">
        <v>83</v>
      </c>
      <c r="K12" s="47">
        <v>100</v>
      </c>
      <c r="L12" s="47">
        <v>85</v>
      </c>
      <c r="M12" s="47">
        <v>105</v>
      </c>
      <c r="N12" s="47">
        <v>78</v>
      </c>
      <c r="O12" s="47">
        <f t="shared" si="1"/>
        <v>530</v>
      </c>
      <c r="P12" s="80">
        <f t="shared" si="2"/>
        <v>88.33333333333333</v>
      </c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78" t="s">
        <v>169</v>
      </c>
      <c r="AI12" s="371" t="s">
        <v>167</v>
      </c>
      <c r="AJ12" s="371"/>
      <c r="AK12" s="371"/>
      <c r="AM12" s="232">
        <f>AVERAGE($I$4:I12)</f>
        <v>60.22222222222222</v>
      </c>
      <c r="AN12" s="232">
        <f>AVERAGE($J$4:J12)</f>
        <v>65.22222222222223</v>
      </c>
      <c r="AO12" s="232">
        <f>AVERAGE($K$4:K12)</f>
        <v>68.77777777777777</v>
      </c>
      <c r="AP12" s="232">
        <f>AVERAGE($L$4:L12)</f>
        <v>77.11111111111111</v>
      </c>
      <c r="AQ12" s="232">
        <f>AVERAGE($M$4:M12)</f>
        <v>77.11111111111111</v>
      </c>
      <c r="AR12" s="232">
        <f>AVERAGE($N$4:N12)</f>
        <v>67.66666666666667</v>
      </c>
      <c r="AS12" s="232">
        <f>AVERAGE($O$4:O12)</f>
        <v>416.1111111111111</v>
      </c>
      <c r="AT12" s="232">
        <f>AVERAGE($P$4:P12)</f>
        <v>69.35185185185185</v>
      </c>
    </row>
    <row r="13" spans="2:46" ht="13.5">
      <c r="B13" s="47">
        <v>10</v>
      </c>
      <c r="C13" s="22" t="s">
        <v>170</v>
      </c>
      <c r="D13" s="47" t="s">
        <v>171</v>
      </c>
      <c r="E13" s="47" t="s">
        <v>152</v>
      </c>
      <c r="F13" s="47" t="s">
        <v>178</v>
      </c>
      <c r="G13" s="47" t="s">
        <v>152</v>
      </c>
      <c r="H13" s="79">
        <v>2.9</v>
      </c>
      <c r="I13" s="47">
        <v>45</v>
      </c>
      <c r="J13" s="47">
        <v>30</v>
      </c>
      <c r="K13" s="47">
        <v>35</v>
      </c>
      <c r="L13" s="47">
        <v>20</v>
      </c>
      <c r="M13" s="47">
        <v>20</v>
      </c>
      <c r="N13" s="47">
        <v>45</v>
      </c>
      <c r="O13" s="47">
        <f t="shared" si="1"/>
        <v>195</v>
      </c>
      <c r="P13" s="80">
        <f t="shared" si="2"/>
        <v>32.5</v>
      </c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78" t="s">
        <v>167</v>
      </c>
      <c r="AI13" s="371" t="s">
        <v>168</v>
      </c>
      <c r="AJ13" s="371"/>
      <c r="AK13" s="371"/>
      <c r="AM13" s="232">
        <f>AVERAGE($I$4:I13)</f>
        <v>58.7</v>
      </c>
      <c r="AN13" s="232">
        <f>AVERAGE($J$4:J13)</f>
        <v>61.7</v>
      </c>
      <c r="AO13" s="232">
        <f>AVERAGE($K$4:K13)</f>
        <v>65.4</v>
      </c>
      <c r="AP13" s="232">
        <f>AVERAGE($L$4:L13)</f>
        <v>71.4</v>
      </c>
      <c r="AQ13" s="232">
        <f>AVERAGE($M$4:M13)</f>
        <v>71.4</v>
      </c>
      <c r="AR13" s="232">
        <f>AVERAGE($N$4:N13)</f>
        <v>65.4</v>
      </c>
      <c r="AS13" s="232">
        <f>AVERAGE($O$4:O13)</f>
        <v>394</v>
      </c>
      <c r="AT13" s="232">
        <f>AVERAGE($P$4:P13)</f>
        <v>65.66666666666666</v>
      </c>
    </row>
    <row r="14" spans="2:46" ht="13.5">
      <c r="B14" s="47">
        <v>11</v>
      </c>
      <c r="C14" s="22" t="s">
        <v>174</v>
      </c>
      <c r="D14" s="47" t="s">
        <v>171</v>
      </c>
      <c r="E14" s="47" t="s">
        <v>152</v>
      </c>
      <c r="F14" s="47" t="s">
        <v>172</v>
      </c>
      <c r="G14" s="47" t="s">
        <v>152</v>
      </c>
      <c r="H14" s="79">
        <v>9.9</v>
      </c>
      <c r="I14" s="47">
        <v>50</v>
      </c>
      <c r="J14" s="47">
        <v>20</v>
      </c>
      <c r="K14" s="47">
        <v>55</v>
      </c>
      <c r="L14" s="47">
        <v>25</v>
      </c>
      <c r="M14" s="47">
        <v>25</v>
      </c>
      <c r="N14" s="47">
        <v>30</v>
      </c>
      <c r="O14" s="47">
        <f t="shared" si="1"/>
        <v>205</v>
      </c>
      <c r="P14" s="80">
        <f t="shared" si="2"/>
        <v>34.166666666666664</v>
      </c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78" t="s">
        <v>169</v>
      </c>
      <c r="AI14" s="371" t="s">
        <v>168</v>
      </c>
      <c r="AJ14" s="371"/>
      <c r="AK14" s="371"/>
      <c r="AM14" s="232">
        <f>AVERAGE($I$4:I14)</f>
        <v>57.90909090909091</v>
      </c>
      <c r="AN14" s="232">
        <f>AVERAGE($J$4:J14)</f>
        <v>57.90909090909091</v>
      </c>
      <c r="AO14" s="232">
        <f>AVERAGE($K$4:K14)</f>
        <v>64.45454545454545</v>
      </c>
      <c r="AP14" s="232">
        <f>AVERAGE($L$4:L14)</f>
        <v>67.18181818181819</v>
      </c>
      <c r="AQ14" s="232">
        <f>AVERAGE($M$4:M14)</f>
        <v>67.18181818181819</v>
      </c>
      <c r="AR14" s="232">
        <f>AVERAGE($N$4:N14)</f>
        <v>62.18181818181818</v>
      </c>
      <c r="AS14" s="232">
        <f>AVERAGE($O$4:O14)</f>
        <v>376.8181818181818</v>
      </c>
      <c r="AT14" s="232">
        <f>AVERAGE($P$4:P14)</f>
        <v>62.8030303030303</v>
      </c>
    </row>
    <row r="15" spans="2:46" ht="13.5">
      <c r="B15" s="47">
        <v>12</v>
      </c>
      <c r="C15" s="22" t="s">
        <v>175</v>
      </c>
      <c r="D15" s="47" t="s">
        <v>171</v>
      </c>
      <c r="E15" s="47" t="s">
        <v>160</v>
      </c>
      <c r="F15" s="47" t="s">
        <v>176</v>
      </c>
      <c r="G15" s="47" t="s">
        <v>152</v>
      </c>
      <c r="H15" s="79">
        <v>32</v>
      </c>
      <c r="I15" s="47">
        <v>60</v>
      </c>
      <c r="J15" s="47">
        <v>45</v>
      </c>
      <c r="K15" s="47">
        <v>50</v>
      </c>
      <c r="L15" s="47">
        <v>80</v>
      </c>
      <c r="M15" s="47">
        <v>80</v>
      </c>
      <c r="N15" s="47">
        <v>70</v>
      </c>
      <c r="O15" s="47">
        <f t="shared" si="1"/>
        <v>385</v>
      </c>
      <c r="P15" s="80">
        <f t="shared" si="2"/>
        <v>64.16666666666667</v>
      </c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78" t="s">
        <v>169</v>
      </c>
      <c r="AI15" s="371" t="s">
        <v>167</v>
      </c>
      <c r="AJ15" s="371"/>
      <c r="AK15" s="371"/>
      <c r="AM15" s="232">
        <f>AVERAGE($I$4:I15)</f>
        <v>58.083333333333336</v>
      </c>
      <c r="AN15" s="232">
        <f>AVERAGE($J$4:J15)</f>
        <v>56.833333333333336</v>
      </c>
      <c r="AO15" s="232">
        <f>AVERAGE($K$4:K15)</f>
        <v>63.25</v>
      </c>
      <c r="AP15" s="232">
        <f>AVERAGE($L$4:L15)</f>
        <v>68.25</v>
      </c>
      <c r="AQ15" s="232">
        <f>AVERAGE($M$4:M15)</f>
        <v>68.25</v>
      </c>
      <c r="AR15" s="232">
        <f>AVERAGE($N$4:N15)</f>
        <v>62.833333333333336</v>
      </c>
      <c r="AS15" s="232">
        <f>AVERAGE($O$4:O15)</f>
        <v>377.5</v>
      </c>
      <c r="AT15" s="232">
        <f>AVERAGE($P$4:P15)</f>
        <v>62.91666666666666</v>
      </c>
    </row>
    <row r="16" spans="2:46" ht="13.5">
      <c r="B16" s="47">
        <v>13</v>
      </c>
      <c r="C16" s="22" t="s">
        <v>177</v>
      </c>
      <c r="D16" s="47" t="s">
        <v>171</v>
      </c>
      <c r="E16" s="47" t="s">
        <v>121</v>
      </c>
      <c r="F16" s="47" t="s">
        <v>178</v>
      </c>
      <c r="G16" s="47" t="s">
        <v>152</v>
      </c>
      <c r="H16" s="79">
        <v>3.2</v>
      </c>
      <c r="I16" s="47">
        <v>40</v>
      </c>
      <c r="J16" s="47">
        <v>35</v>
      </c>
      <c r="K16" s="47">
        <v>30</v>
      </c>
      <c r="L16" s="47">
        <v>20</v>
      </c>
      <c r="M16" s="47">
        <v>20</v>
      </c>
      <c r="N16" s="47">
        <v>50</v>
      </c>
      <c r="O16" s="47">
        <f t="shared" si="1"/>
        <v>195</v>
      </c>
      <c r="P16" s="80">
        <f t="shared" si="2"/>
        <v>32.5</v>
      </c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78" t="s">
        <v>167</v>
      </c>
      <c r="AI16" s="371" t="s">
        <v>168</v>
      </c>
      <c r="AJ16" s="371"/>
      <c r="AK16" s="371"/>
      <c r="AM16" s="232">
        <f>AVERAGE($I$4:I16)</f>
        <v>56.69230769230769</v>
      </c>
      <c r="AN16" s="232">
        <f>AVERAGE($J$4:J16)</f>
        <v>55.15384615384615</v>
      </c>
      <c r="AO16" s="232">
        <f>AVERAGE($K$4:K16)</f>
        <v>60.69230769230769</v>
      </c>
      <c r="AP16" s="232">
        <f>AVERAGE($L$4:L16)</f>
        <v>64.53846153846153</v>
      </c>
      <c r="AQ16" s="232">
        <f>AVERAGE($M$4:M16)</f>
        <v>64.53846153846153</v>
      </c>
      <c r="AR16" s="232">
        <f>AVERAGE($N$4:N16)</f>
        <v>61.84615384615385</v>
      </c>
      <c r="AS16" s="232">
        <f>AVERAGE($O$4:O16)</f>
        <v>363.46153846153845</v>
      </c>
      <c r="AT16" s="232">
        <f>AVERAGE($P$4:P16)</f>
        <v>60.576923076923066</v>
      </c>
    </row>
    <row r="17" spans="2:46" ht="13.5">
      <c r="B17" s="47">
        <v>14</v>
      </c>
      <c r="C17" s="22" t="s">
        <v>179</v>
      </c>
      <c r="D17" s="47" t="s">
        <v>171</v>
      </c>
      <c r="E17" s="47" t="s">
        <v>121</v>
      </c>
      <c r="F17" s="47" t="s">
        <v>172</v>
      </c>
      <c r="G17" s="47" t="s">
        <v>152</v>
      </c>
      <c r="H17" s="79">
        <v>10</v>
      </c>
      <c r="I17" s="47">
        <v>45</v>
      </c>
      <c r="J17" s="47">
        <v>25</v>
      </c>
      <c r="K17" s="47">
        <v>50</v>
      </c>
      <c r="L17" s="47">
        <v>25</v>
      </c>
      <c r="M17" s="47">
        <v>25</v>
      </c>
      <c r="N17" s="47">
        <v>35</v>
      </c>
      <c r="O17" s="47">
        <f t="shared" si="1"/>
        <v>205</v>
      </c>
      <c r="P17" s="80">
        <f t="shared" si="2"/>
        <v>34.166666666666664</v>
      </c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78" t="s">
        <v>169</v>
      </c>
      <c r="AI17" s="371" t="s">
        <v>168</v>
      </c>
      <c r="AJ17" s="371"/>
      <c r="AK17" s="371"/>
      <c r="AM17" s="232">
        <f>AVERAGE($I$4:I17)</f>
        <v>55.857142857142854</v>
      </c>
      <c r="AN17" s="232">
        <f>AVERAGE($J$4:J17)</f>
        <v>53</v>
      </c>
      <c r="AO17" s="232">
        <f>AVERAGE($K$4:K17)</f>
        <v>59.92857142857143</v>
      </c>
      <c r="AP17" s="232">
        <f>AVERAGE($L$4:L17)</f>
        <v>61.714285714285715</v>
      </c>
      <c r="AQ17" s="232">
        <f>AVERAGE($M$4:M17)</f>
        <v>61.714285714285715</v>
      </c>
      <c r="AR17" s="232">
        <f>AVERAGE($N$4:N17)</f>
        <v>59.92857142857143</v>
      </c>
      <c r="AS17" s="232">
        <f>AVERAGE($O$4:O17)</f>
        <v>352.14285714285717</v>
      </c>
      <c r="AT17" s="232">
        <f>AVERAGE($P$4:P17)</f>
        <v>58.69047619047618</v>
      </c>
    </row>
    <row r="18" spans="2:46" ht="13.5">
      <c r="B18" s="47">
        <v>15</v>
      </c>
      <c r="C18" s="22" t="s">
        <v>180</v>
      </c>
      <c r="D18" s="47" t="s">
        <v>171</v>
      </c>
      <c r="E18" s="47" t="s">
        <v>121</v>
      </c>
      <c r="F18" s="47" t="s">
        <v>181</v>
      </c>
      <c r="G18" s="47" t="s">
        <v>152</v>
      </c>
      <c r="H18" s="79">
        <v>29.5</v>
      </c>
      <c r="I18" s="47">
        <v>65</v>
      </c>
      <c r="J18" s="47">
        <v>80</v>
      </c>
      <c r="K18" s="47">
        <v>40</v>
      </c>
      <c r="L18" s="47">
        <v>45</v>
      </c>
      <c r="M18" s="47">
        <v>80</v>
      </c>
      <c r="N18" s="47">
        <v>75</v>
      </c>
      <c r="O18" s="47">
        <f t="shared" si="1"/>
        <v>385</v>
      </c>
      <c r="P18" s="80">
        <f t="shared" si="2"/>
        <v>64.16666666666667</v>
      </c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78" t="s">
        <v>169</v>
      </c>
      <c r="AI18" s="371" t="s">
        <v>167</v>
      </c>
      <c r="AJ18" s="371"/>
      <c r="AK18" s="371"/>
      <c r="AM18" s="232">
        <f>AVERAGE($I$4:I18)</f>
        <v>56.46666666666667</v>
      </c>
      <c r="AN18" s="232">
        <f>AVERAGE($J$4:J18)</f>
        <v>54.8</v>
      </c>
      <c r="AO18" s="232">
        <f>AVERAGE($K$4:K18)</f>
        <v>58.6</v>
      </c>
      <c r="AP18" s="232">
        <f>AVERAGE($L$4:L18)</f>
        <v>60.6</v>
      </c>
      <c r="AQ18" s="232">
        <f>AVERAGE($M$4:M18)</f>
        <v>62.93333333333333</v>
      </c>
      <c r="AR18" s="232">
        <f>AVERAGE($N$4:N18)</f>
        <v>60.93333333333333</v>
      </c>
      <c r="AS18" s="232">
        <f>AVERAGE($O$4:O18)</f>
        <v>354.3333333333333</v>
      </c>
      <c r="AT18" s="232">
        <f>AVERAGE($P$4:P18)</f>
        <v>59.05555555555554</v>
      </c>
    </row>
    <row r="19" spans="2:46" ht="13.5">
      <c r="B19" s="47">
        <v>16</v>
      </c>
      <c r="C19" s="22" t="s">
        <v>182</v>
      </c>
      <c r="D19" s="47" t="s">
        <v>183</v>
      </c>
      <c r="E19" s="47" t="s">
        <v>160</v>
      </c>
      <c r="F19" s="47" t="s">
        <v>184</v>
      </c>
      <c r="G19" s="47" t="s">
        <v>185</v>
      </c>
      <c r="H19" s="79">
        <v>1.8</v>
      </c>
      <c r="I19" s="47">
        <v>40</v>
      </c>
      <c r="J19" s="47">
        <v>45</v>
      </c>
      <c r="K19" s="47">
        <v>40</v>
      </c>
      <c r="L19" s="47">
        <v>35</v>
      </c>
      <c r="M19" s="47">
        <v>35</v>
      </c>
      <c r="N19" s="47">
        <v>56</v>
      </c>
      <c r="O19" s="47">
        <f t="shared" si="1"/>
        <v>251</v>
      </c>
      <c r="P19" s="80">
        <f t="shared" si="2"/>
        <v>41.833333333333336</v>
      </c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78" t="s">
        <v>167</v>
      </c>
      <c r="AI19" s="371" t="s">
        <v>168</v>
      </c>
      <c r="AJ19" s="371"/>
      <c r="AK19" s="371"/>
      <c r="AM19" s="232">
        <f>AVERAGE($I$4:I19)</f>
        <v>55.4375</v>
      </c>
      <c r="AN19" s="232">
        <f>AVERAGE($J$4:J19)</f>
        <v>54.1875</v>
      </c>
      <c r="AO19" s="232">
        <f>AVERAGE($K$4:K19)</f>
        <v>57.4375</v>
      </c>
      <c r="AP19" s="232">
        <f>AVERAGE($L$4:L19)</f>
        <v>59</v>
      </c>
      <c r="AQ19" s="232">
        <f>AVERAGE($M$4:M19)</f>
        <v>61.1875</v>
      </c>
      <c r="AR19" s="232">
        <f>AVERAGE($N$4:N19)</f>
        <v>60.625</v>
      </c>
      <c r="AS19" s="232">
        <f>AVERAGE($O$4:O19)</f>
        <v>347.875</v>
      </c>
      <c r="AT19" s="232">
        <f>AVERAGE($P$4:P19)</f>
        <v>57.97916666666666</v>
      </c>
    </row>
    <row r="20" spans="2:46" ht="13.5">
      <c r="B20" s="47">
        <v>17</v>
      </c>
      <c r="C20" s="22" t="s">
        <v>186</v>
      </c>
      <c r="D20" s="47" t="s">
        <v>183</v>
      </c>
      <c r="E20" s="47" t="s">
        <v>160</v>
      </c>
      <c r="F20" s="47" t="s">
        <v>184</v>
      </c>
      <c r="G20" s="47" t="s">
        <v>187</v>
      </c>
      <c r="H20" s="79">
        <v>30</v>
      </c>
      <c r="I20" s="47">
        <v>63</v>
      </c>
      <c r="J20" s="47">
        <v>60</v>
      </c>
      <c r="K20" s="47">
        <v>55</v>
      </c>
      <c r="L20" s="47">
        <v>50</v>
      </c>
      <c r="M20" s="47">
        <v>50</v>
      </c>
      <c r="N20" s="47">
        <v>71</v>
      </c>
      <c r="O20" s="47">
        <f t="shared" si="1"/>
        <v>349</v>
      </c>
      <c r="P20" s="80">
        <f t="shared" si="2"/>
        <v>58.166666666666664</v>
      </c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78" t="s">
        <v>169</v>
      </c>
      <c r="AI20" s="371" t="s">
        <v>168</v>
      </c>
      <c r="AJ20" s="371"/>
      <c r="AK20" s="371"/>
      <c r="AM20" s="232">
        <f>AVERAGE($I$4:I20)</f>
        <v>55.88235294117647</v>
      </c>
      <c r="AN20" s="232">
        <f>AVERAGE($J$4:J20)</f>
        <v>54.529411764705884</v>
      </c>
      <c r="AO20" s="232">
        <f>AVERAGE($K$4:K20)</f>
        <v>57.294117647058826</v>
      </c>
      <c r="AP20" s="232">
        <f>AVERAGE($L$4:L20)</f>
        <v>58.470588235294116</v>
      </c>
      <c r="AQ20" s="232">
        <f>AVERAGE($M$4:M20)</f>
        <v>60.529411764705884</v>
      </c>
      <c r="AR20" s="232">
        <f>AVERAGE($N$4:N20)</f>
        <v>61.23529411764706</v>
      </c>
      <c r="AS20" s="232">
        <f>AVERAGE($O$4:O20)</f>
        <v>347.94117647058823</v>
      </c>
      <c r="AT20" s="232">
        <f>AVERAGE($P$4:P20)</f>
        <v>57.99019607843136</v>
      </c>
    </row>
    <row r="21" spans="2:46" ht="13.5">
      <c r="B21" s="47">
        <v>18</v>
      </c>
      <c r="C21" s="22" t="s">
        <v>188</v>
      </c>
      <c r="D21" s="47" t="s">
        <v>183</v>
      </c>
      <c r="E21" s="47" t="s">
        <v>160</v>
      </c>
      <c r="F21" s="47" t="s">
        <v>184</v>
      </c>
      <c r="G21" s="47" t="s">
        <v>185</v>
      </c>
      <c r="H21" s="79">
        <v>39.6</v>
      </c>
      <c r="I21" s="47">
        <v>83</v>
      </c>
      <c r="J21" s="47">
        <v>80</v>
      </c>
      <c r="K21" s="47">
        <v>75</v>
      </c>
      <c r="L21" s="47">
        <v>70</v>
      </c>
      <c r="M21" s="47">
        <v>70</v>
      </c>
      <c r="N21" s="47">
        <v>91</v>
      </c>
      <c r="O21" s="47">
        <f t="shared" si="1"/>
        <v>469</v>
      </c>
      <c r="P21" s="80">
        <f t="shared" si="2"/>
        <v>78.16666666666667</v>
      </c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78" t="s">
        <v>169</v>
      </c>
      <c r="AI21" s="371" t="s">
        <v>167</v>
      </c>
      <c r="AJ21" s="371"/>
      <c r="AK21" s="371"/>
      <c r="AM21" s="232">
        <f>AVERAGE($I$4:I21)</f>
        <v>57.388888888888886</v>
      </c>
      <c r="AN21" s="232">
        <f>AVERAGE($J$4:J21)</f>
        <v>55.94444444444444</v>
      </c>
      <c r="AO21" s="232">
        <f>AVERAGE($K$4:K21)</f>
        <v>58.27777777777778</v>
      </c>
      <c r="AP21" s="232">
        <f>AVERAGE($L$4:L21)</f>
        <v>59.111111111111114</v>
      </c>
      <c r="AQ21" s="232">
        <f>AVERAGE($M$4:M21)</f>
        <v>61.05555555555556</v>
      </c>
      <c r="AR21" s="232">
        <f>AVERAGE($N$4:N21)</f>
        <v>62.888888888888886</v>
      </c>
      <c r="AS21" s="232">
        <f>AVERAGE($O$4:O21)</f>
        <v>354.6666666666667</v>
      </c>
      <c r="AT21" s="232">
        <f>AVERAGE($P$4:P21)</f>
        <v>59.1111111111111</v>
      </c>
    </row>
    <row r="22" spans="2:46" ht="13.5">
      <c r="B22" s="47">
        <v>19</v>
      </c>
      <c r="C22" s="22" t="s">
        <v>189</v>
      </c>
      <c r="D22" s="47" t="s">
        <v>183</v>
      </c>
      <c r="E22" s="47" t="s">
        <v>152</v>
      </c>
      <c r="F22" s="47" t="s">
        <v>190</v>
      </c>
      <c r="G22" s="47" t="s">
        <v>191</v>
      </c>
      <c r="H22" s="79">
        <v>3.5</v>
      </c>
      <c r="I22" s="47">
        <v>30</v>
      </c>
      <c r="J22" s="47">
        <v>56</v>
      </c>
      <c r="K22" s="47">
        <v>35</v>
      </c>
      <c r="L22" s="47">
        <v>25</v>
      </c>
      <c r="M22" s="47">
        <v>35</v>
      </c>
      <c r="N22" s="47">
        <v>72</v>
      </c>
      <c r="O22" s="47">
        <f t="shared" si="1"/>
        <v>253</v>
      </c>
      <c r="P22" s="80">
        <f t="shared" si="2"/>
        <v>42.166666666666664</v>
      </c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78" t="s">
        <v>167</v>
      </c>
      <c r="AI22" s="371" t="s">
        <v>168</v>
      </c>
      <c r="AJ22" s="371"/>
      <c r="AK22" s="371"/>
      <c r="AM22" s="232">
        <f>AVERAGE($I$4:I22)</f>
        <v>55.94736842105263</v>
      </c>
      <c r="AN22" s="232">
        <f>AVERAGE($J$4:J22)</f>
        <v>55.94736842105263</v>
      </c>
      <c r="AO22" s="232">
        <f>AVERAGE($K$4:K22)</f>
        <v>57.05263157894737</v>
      </c>
      <c r="AP22" s="232">
        <f>AVERAGE($L$4:L22)</f>
        <v>57.31578947368421</v>
      </c>
      <c r="AQ22" s="232">
        <f>AVERAGE($M$4:M22)</f>
        <v>59.68421052631579</v>
      </c>
      <c r="AR22" s="232">
        <f>AVERAGE($N$4:N22)</f>
        <v>63.36842105263158</v>
      </c>
      <c r="AS22" s="232">
        <f>AVERAGE($O$4:O22)</f>
        <v>349.3157894736842</v>
      </c>
      <c r="AT22" s="232">
        <f>AVERAGE($P$4:P22)</f>
        <v>58.21929824561403</v>
      </c>
    </row>
    <row r="23" spans="2:46" ht="13.5">
      <c r="B23" s="47">
        <v>20</v>
      </c>
      <c r="C23" s="22" t="s">
        <v>192</v>
      </c>
      <c r="D23" s="47" t="s">
        <v>183</v>
      </c>
      <c r="E23" s="47" t="s">
        <v>152</v>
      </c>
      <c r="F23" s="47" t="s">
        <v>190</v>
      </c>
      <c r="G23" s="47" t="s">
        <v>191</v>
      </c>
      <c r="H23" s="79">
        <v>18.5</v>
      </c>
      <c r="I23" s="47">
        <v>55</v>
      </c>
      <c r="J23" s="47">
        <v>81</v>
      </c>
      <c r="K23" s="47">
        <v>60</v>
      </c>
      <c r="L23" s="47">
        <v>50</v>
      </c>
      <c r="M23" s="47">
        <v>70</v>
      </c>
      <c r="N23" s="47">
        <v>97</v>
      </c>
      <c r="O23" s="47">
        <f t="shared" si="1"/>
        <v>413</v>
      </c>
      <c r="P23" s="80">
        <f t="shared" si="2"/>
        <v>68.83333333333333</v>
      </c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78" t="s">
        <v>169</v>
      </c>
      <c r="AI23" s="371" t="s">
        <v>167</v>
      </c>
      <c r="AJ23" s="371"/>
      <c r="AK23" s="371"/>
      <c r="AM23" s="232">
        <f>AVERAGE($I$4:I23)</f>
        <v>55.9</v>
      </c>
      <c r="AN23" s="232">
        <f>AVERAGE($J$4:J23)</f>
        <v>57.2</v>
      </c>
      <c r="AO23" s="232">
        <f>AVERAGE($K$4:K23)</f>
        <v>57.2</v>
      </c>
      <c r="AP23" s="232">
        <f>AVERAGE($L$4:L23)</f>
        <v>56.95</v>
      </c>
      <c r="AQ23" s="232">
        <f>AVERAGE($M$4:M23)</f>
        <v>60.2</v>
      </c>
      <c r="AR23" s="232">
        <f>AVERAGE($N$4:N23)</f>
        <v>65.05</v>
      </c>
      <c r="AS23" s="232">
        <f>AVERAGE($O$4:O23)</f>
        <v>352.5</v>
      </c>
      <c r="AT23" s="232">
        <f>AVERAGE($P$4:P23)</f>
        <v>58.749999999999986</v>
      </c>
    </row>
    <row r="24" spans="2:46" ht="13.5">
      <c r="B24" s="47">
        <v>21</v>
      </c>
      <c r="C24" s="22" t="s">
        <v>193</v>
      </c>
      <c r="D24" s="47" t="s">
        <v>183</v>
      </c>
      <c r="E24" s="47" t="s">
        <v>160</v>
      </c>
      <c r="F24" s="47" t="s">
        <v>184</v>
      </c>
      <c r="G24" s="47" t="s">
        <v>152</v>
      </c>
      <c r="H24" s="79">
        <v>2</v>
      </c>
      <c r="I24" s="47">
        <v>40</v>
      </c>
      <c r="J24" s="47">
        <v>60</v>
      </c>
      <c r="K24" s="47">
        <v>30</v>
      </c>
      <c r="L24" s="47">
        <v>31</v>
      </c>
      <c r="M24" s="47">
        <v>31</v>
      </c>
      <c r="N24" s="47">
        <v>70</v>
      </c>
      <c r="O24" s="47">
        <f t="shared" si="1"/>
        <v>262</v>
      </c>
      <c r="P24" s="80">
        <f t="shared" si="2"/>
        <v>43.666666666666664</v>
      </c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78" t="s">
        <v>167</v>
      </c>
      <c r="AI24" s="371" t="s">
        <v>168</v>
      </c>
      <c r="AJ24" s="371"/>
      <c r="AK24" s="371"/>
      <c r="AM24" s="232">
        <f>AVERAGE($I$4:I24)</f>
        <v>55.142857142857146</v>
      </c>
      <c r="AN24" s="232">
        <f>AVERAGE($J$4:J24)</f>
        <v>57.333333333333336</v>
      </c>
      <c r="AO24" s="232">
        <f>AVERAGE($K$4:K24)</f>
        <v>55.904761904761905</v>
      </c>
      <c r="AP24" s="232">
        <f>AVERAGE($L$4:L24)</f>
        <v>55.714285714285715</v>
      </c>
      <c r="AQ24" s="232">
        <f>AVERAGE($M$4:M24)</f>
        <v>58.80952380952381</v>
      </c>
      <c r="AR24" s="232">
        <f>AVERAGE($N$4:N24)</f>
        <v>65.28571428571429</v>
      </c>
      <c r="AS24" s="232">
        <f>AVERAGE($O$4:O24)</f>
        <v>348.1904761904762</v>
      </c>
      <c r="AT24" s="232">
        <f>AVERAGE($P$4:P24)</f>
        <v>58.031746031746025</v>
      </c>
    </row>
    <row r="25" spans="2:46" ht="13.5">
      <c r="B25" s="47">
        <v>22</v>
      </c>
      <c r="C25" s="22" t="s">
        <v>194</v>
      </c>
      <c r="D25" s="47" t="s">
        <v>183</v>
      </c>
      <c r="E25" s="47" t="s">
        <v>160</v>
      </c>
      <c r="F25" s="47" t="s">
        <v>184</v>
      </c>
      <c r="G25" s="47" t="s">
        <v>152</v>
      </c>
      <c r="H25" s="79">
        <v>28</v>
      </c>
      <c r="I25" s="47">
        <v>65</v>
      </c>
      <c r="J25" s="47">
        <v>90</v>
      </c>
      <c r="K25" s="47">
        <v>65</v>
      </c>
      <c r="L25" s="47">
        <v>61</v>
      </c>
      <c r="M25" s="47">
        <v>61</v>
      </c>
      <c r="N25" s="47">
        <v>100</v>
      </c>
      <c r="O25" s="47">
        <f t="shared" si="1"/>
        <v>442</v>
      </c>
      <c r="P25" s="80">
        <f t="shared" si="2"/>
        <v>73.66666666666667</v>
      </c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78" t="s">
        <v>169</v>
      </c>
      <c r="AI25" s="371" t="s">
        <v>167</v>
      </c>
      <c r="AJ25" s="371"/>
      <c r="AK25" s="371"/>
      <c r="AM25" s="232">
        <f>AVERAGE($I$4:I25)</f>
        <v>55.59090909090909</v>
      </c>
      <c r="AN25" s="232">
        <f>AVERAGE($J$4:J25)</f>
        <v>58.81818181818182</v>
      </c>
      <c r="AO25" s="232">
        <f>AVERAGE($K$4:K25)</f>
        <v>56.31818181818182</v>
      </c>
      <c r="AP25" s="232">
        <f>AVERAGE($L$4:L25)</f>
        <v>55.95454545454545</v>
      </c>
      <c r="AQ25" s="232">
        <f>AVERAGE($M$4:M25)</f>
        <v>58.90909090909091</v>
      </c>
      <c r="AR25" s="232">
        <f>AVERAGE($N$4:N25)</f>
        <v>66.86363636363636</v>
      </c>
      <c r="AS25" s="232">
        <f>AVERAGE($O$4:O25)</f>
        <v>352.45454545454544</v>
      </c>
      <c r="AT25" s="232">
        <f>AVERAGE($P$4:P25)</f>
        <v>58.74242424242424</v>
      </c>
    </row>
    <row r="26" spans="2:46" ht="13.5">
      <c r="B26" s="47">
        <v>23</v>
      </c>
      <c r="C26" s="22" t="s">
        <v>195</v>
      </c>
      <c r="D26" s="47" t="s">
        <v>121</v>
      </c>
      <c r="E26" s="47" t="s">
        <v>152</v>
      </c>
      <c r="F26" s="47" t="s">
        <v>196</v>
      </c>
      <c r="G26" s="47" t="s">
        <v>172</v>
      </c>
      <c r="H26" s="79">
        <v>6.9</v>
      </c>
      <c r="I26" s="47">
        <v>35</v>
      </c>
      <c r="J26" s="47">
        <v>60</v>
      </c>
      <c r="K26" s="47">
        <v>44</v>
      </c>
      <c r="L26" s="47">
        <v>40</v>
      </c>
      <c r="M26" s="47">
        <v>54</v>
      </c>
      <c r="N26" s="47">
        <v>55</v>
      </c>
      <c r="O26" s="47">
        <f t="shared" si="1"/>
        <v>288</v>
      </c>
      <c r="P26" s="80">
        <f t="shared" si="2"/>
        <v>48</v>
      </c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78" t="s">
        <v>167</v>
      </c>
      <c r="AI26" s="371" t="s">
        <v>168</v>
      </c>
      <c r="AJ26" s="371"/>
      <c r="AK26" s="371"/>
      <c r="AM26" s="232">
        <f>AVERAGE($I$4:I26)</f>
        <v>54.69565217391305</v>
      </c>
      <c r="AN26" s="232">
        <f>AVERAGE($J$4:J26)</f>
        <v>58.869565217391305</v>
      </c>
      <c r="AO26" s="232">
        <f>AVERAGE($K$4:K26)</f>
        <v>55.78260869565217</v>
      </c>
      <c r="AP26" s="232">
        <f>AVERAGE($L$4:L26)</f>
        <v>55.26086956521739</v>
      </c>
      <c r="AQ26" s="232">
        <f>AVERAGE($M$4:M26)</f>
        <v>58.69565217391305</v>
      </c>
      <c r="AR26" s="232">
        <f>AVERAGE($N$4:N26)</f>
        <v>66.34782608695652</v>
      </c>
      <c r="AS26" s="232">
        <f>AVERAGE($O$4:O26)</f>
        <v>349.6521739130435</v>
      </c>
      <c r="AT26" s="232">
        <f>AVERAGE($P$4:P26)</f>
        <v>58.27536231884058</v>
      </c>
    </row>
    <row r="27" spans="2:46" ht="13.5">
      <c r="B27" s="47">
        <v>24</v>
      </c>
      <c r="C27" s="22" t="s">
        <v>197</v>
      </c>
      <c r="D27" s="47" t="s">
        <v>121</v>
      </c>
      <c r="E27" s="47" t="s">
        <v>152</v>
      </c>
      <c r="F27" s="47" t="s">
        <v>196</v>
      </c>
      <c r="G27" s="47" t="s">
        <v>172</v>
      </c>
      <c r="H27" s="79">
        <v>65</v>
      </c>
      <c r="I27" s="47">
        <v>60</v>
      </c>
      <c r="J27" s="47">
        <v>85</v>
      </c>
      <c r="K27" s="47">
        <v>69</v>
      </c>
      <c r="L27" s="47">
        <v>65</v>
      </c>
      <c r="M27" s="47">
        <v>79</v>
      </c>
      <c r="N27" s="47">
        <v>80</v>
      </c>
      <c r="O27" s="47">
        <f t="shared" si="1"/>
        <v>438</v>
      </c>
      <c r="P27" s="80">
        <f t="shared" si="2"/>
        <v>73</v>
      </c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78" t="s">
        <v>169</v>
      </c>
      <c r="AI27" s="371" t="s">
        <v>167</v>
      </c>
      <c r="AJ27" s="371"/>
      <c r="AK27" s="371"/>
      <c r="AM27" s="232">
        <f>AVERAGE($I$4:I27)</f>
        <v>54.916666666666664</v>
      </c>
      <c r="AN27" s="232">
        <f>AVERAGE($J$4:J27)</f>
        <v>59.958333333333336</v>
      </c>
      <c r="AO27" s="232">
        <f>AVERAGE($K$4:K27)</f>
        <v>56.333333333333336</v>
      </c>
      <c r="AP27" s="232">
        <f>AVERAGE($L$4:L27)</f>
        <v>55.666666666666664</v>
      </c>
      <c r="AQ27" s="232">
        <f>AVERAGE($M$4:M27)</f>
        <v>59.541666666666664</v>
      </c>
      <c r="AR27" s="232">
        <f>AVERAGE($N$4:N27)</f>
        <v>66.91666666666667</v>
      </c>
      <c r="AS27" s="232">
        <f>AVERAGE($O$4:O27)</f>
        <v>353.3333333333333</v>
      </c>
      <c r="AT27" s="232">
        <f>AVERAGE($P$4:P27)</f>
        <v>58.888888888888886</v>
      </c>
    </row>
    <row r="28" spans="2:46" ht="13.5">
      <c r="B28" s="47">
        <v>25</v>
      </c>
      <c r="C28" s="22" t="s">
        <v>198</v>
      </c>
      <c r="D28" s="47" t="s">
        <v>199</v>
      </c>
      <c r="E28" s="47" t="s">
        <v>152</v>
      </c>
      <c r="F28" s="47" t="s">
        <v>200</v>
      </c>
      <c r="G28" s="47" t="s">
        <v>152</v>
      </c>
      <c r="H28" s="79">
        <v>6</v>
      </c>
      <c r="I28" s="47">
        <v>35</v>
      </c>
      <c r="J28" s="47">
        <v>55</v>
      </c>
      <c r="K28" s="47">
        <v>30</v>
      </c>
      <c r="L28" s="47">
        <v>50</v>
      </c>
      <c r="M28" s="47">
        <v>40</v>
      </c>
      <c r="N28" s="47">
        <v>90</v>
      </c>
      <c r="O28" s="47">
        <f t="shared" si="1"/>
        <v>300</v>
      </c>
      <c r="P28" s="80">
        <f t="shared" si="2"/>
        <v>50</v>
      </c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81" t="s">
        <v>203</v>
      </c>
      <c r="AI28" s="371" t="s">
        <v>168</v>
      </c>
      <c r="AJ28" s="371"/>
      <c r="AK28" s="371"/>
      <c r="AM28" s="232">
        <f>AVERAGE($I$4:I28)</f>
        <v>54.12</v>
      </c>
      <c r="AN28" s="232">
        <f>AVERAGE($J$4:J28)</f>
        <v>59.76</v>
      </c>
      <c r="AO28" s="232">
        <f>AVERAGE($K$4:K28)</f>
        <v>55.28</v>
      </c>
      <c r="AP28" s="232">
        <f>AVERAGE($L$4:L28)</f>
        <v>55.44</v>
      </c>
      <c r="AQ28" s="232">
        <f>AVERAGE($M$4:M28)</f>
        <v>58.76</v>
      </c>
      <c r="AR28" s="232">
        <f>AVERAGE($N$4:N28)</f>
        <v>67.84</v>
      </c>
      <c r="AS28" s="232">
        <f>AVERAGE($O$4:O28)</f>
        <v>351.2</v>
      </c>
      <c r="AT28" s="232">
        <f>AVERAGE($P$4:P28)</f>
        <v>58.53333333333333</v>
      </c>
    </row>
    <row r="29" spans="2:46" ht="13.5">
      <c r="B29" s="47">
        <v>26</v>
      </c>
      <c r="C29" s="22" t="s">
        <v>201</v>
      </c>
      <c r="D29" s="47" t="s">
        <v>199</v>
      </c>
      <c r="E29" s="47" t="s">
        <v>152</v>
      </c>
      <c r="F29" s="47" t="s">
        <v>200</v>
      </c>
      <c r="G29" s="47" t="s">
        <v>152</v>
      </c>
      <c r="H29" s="79">
        <v>30</v>
      </c>
      <c r="I29" s="47">
        <v>60</v>
      </c>
      <c r="J29" s="47">
        <v>90</v>
      </c>
      <c r="K29" s="47">
        <v>55</v>
      </c>
      <c r="L29" s="47">
        <v>90</v>
      </c>
      <c r="M29" s="47">
        <v>80</v>
      </c>
      <c r="N29" s="47">
        <v>100</v>
      </c>
      <c r="O29" s="47">
        <f t="shared" si="1"/>
        <v>475</v>
      </c>
      <c r="P29" s="80">
        <f t="shared" si="2"/>
        <v>79.16666666666667</v>
      </c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78" t="s">
        <v>169</v>
      </c>
      <c r="AI29" s="371" t="s">
        <v>167</v>
      </c>
      <c r="AJ29" s="371"/>
      <c r="AK29" s="371"/>
      <c r="AM29" s="232">
        <f>AVERAGE($I$4:I29)</f>
        <v>54.34615384615385</v>
      </c>
      <c r="AN29" s="232">
        <f>AVERAGE($J$4:J29)</f>
        <v>60.92307692307692</v>
      </c>
      <c r="AO29" s="232">
        <f>AVERAGE($K$4:K29)</f>
        <v>55.26923076923077</v>
      </c>
      <c r="AP29" s="232">
        <f>AVERAGE($L$4:L29)</f>
        <v>56.76923076923077</v>
      </c>
      <c r="AQ29" s="232">
        <f>AVERAGE($M$4:M29)</f>
        <v>59.57692307692308</v>
      </c>
      <c r="AR29" s="232">
        <f>AVERAGE($N$4:N29)</f>
        <v>69.07692307692308</v>
      </c>
      <c r="AS29" s="232">
        <f>AVERAGE($O$4:O29)</f>
        <v>355.96153846153845</v>
      </c>
      <c r="AT29" s="232">
        <f>AVERAGE($P$4:P29)</f>
        <v>59.32692307692308</v>
      </c>
    </row>
    <row r="30" spans="2:46" ht="13.5">
      <c r="B30" s="47">
        <v>27</v>
      </c>
      <c r="C30" s="22" t="s">
        <v>204</v>
      </c>
      <c r="D30" s="47" t="s">
        <v>205</v>
      </c>
      <c r="E30" s="47" t="s">
        <v>152</v>
      </c>
      <c r="F30" s="47" t="s">
        <v>206</v>
      </c>
      <c r="G30" s="47" t="s">
        <v>152</v>
      </c>
      <c r="H30" s="79">
        <v>12</v>
      </c>
      <c r="I30" s="47">
        <v>50</v>
      </c>
      <c r="J30" s="47">
        <v>75</v>
      </c>
      <c r="K30" s="47">
        <v>85</v>
      </c>
      <c r="L30" s="47">
        <v>20</v>
      </c>
      <c r="M30" s="47">
        <v>30</v>
      </c>
      <c r="N30" s="47">
        <v>40</v>
      </c>
      <c r="O30" s="47">
        <f t="shared" si="1"/>
        <v>300</v>
      </c>
      <c r="P30" s="80">
        <f t="shared" si="2"/>
        <v>50</v>
      </c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78" t="s">
        <v>167</v>
      </c>
      <c r="AI30" s="371" t="s">
        <v>168</v>
      </c>
      <c r="AJ30" s="371"/>
      <c r="AK30" s="371"/>
      <c r="AM30" s="232">
        <f>AVERAGE($I$4:I30)</f>
        <v>54.18518518518518</v>
      </c>
      <c r="AN30" s="232">
        <f>AVERAGE($J$4:J30)</f>
        <v>61.44444444444444</v>
      </c>
      <c r="AO30" s="232">
        <f>AVERAGE($K$4:K30)</f>
        <v>56.370370370370374</v>
      </c>
      <c r="AP30" s="232">
        <f>AVERAGE($L$4:L30)</f>
        <v>55.407407407407405</v>
      </c>
      <c r="AQ30" s="232">
        <f>AVERAGE($M$4:M30)</f>
        <v>58.48148148148148</v>
      </c>
      <c r="AR30" s="232">
        <f>AVERAGE($N$4:N30)</f>
        <v>68</v>
      </c>
      <c r="AS30" s="232">
        <f>AVERAGE($O$4:O30)</f>
        <v>353.8888888888889</v>
      </c>
      <c r="AT30" s="232">
        <f>AVERAGE($P$4:P30)</f>
        <v>58.98148148148148</v>
      </c>
    </row>
    <row r="31" spans="2:46" ht="13.5">
      <c r="B31" s="47">
        <v>28</v>
      </c>
      <c r="C31" s="22" t="s">
        <v>207</v>
      </c>
      <c r="D31" s="47" t="s">
        <v>205</v>
      </c>
      <c r="E31" s="47" t="s">
        <v>152</v>
      </c>
      <c r="F31" s="47" t="s">
        <v>206</v>
      </c>
      <c r="G31" s="47" t="s">
        <v>152</v>
      </c>
      <c r="H31" s="79">
        <v>29.5</v>
      </c>
      <c r="I31" s="47">
        <v>75</v>
      </c>
      <c r="J31" s="47">
        <v>100</v>
      </c>
      <c r="K31" s="47">
        <v>110</v>
      </c>
      <c r="L31" s="47">
        <v>45</v>
      </c>
      <c r="M31" s="47">
        <v>55</v>
      </c>
      <c r="N31" s="47">
        <v>65</v>
      </c>
      <c r="O31" s="47">
        <f t="shared" si="1"/>
        <v>450</v>
      </c>
      <c r="P31" s="80">
        <f t="shared" si="2"/>
        <v>75</v>
      </c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78" t="s">
        <v>169</v>
      </c>
      <c r="AI31" s="371" t="s">
        <v>167</v>
      </c>
      <c r="AJ31" s="371"/>
      <c r="AK31" s="371"/>
      <c r="AM31" s="232">
        <f>AVERAGE($I$4:I31)</f>
        <v>54.92857142857143</v>
      </c>
      <c r="AN31" s="232">
        <f>AVERAGE($J$4:J31)</f>
        <v>62.82142857142857</v>
      </c>
      <c r="AO31" s="232">
        <f>AVERAGE($K$4:K31)</f>
        <v>58.285714285714285</v>
      </c>
      <c r="AP31" s="232">
        <f>AVERAGE($L$4:L31)</f>
        <v>55.035714285714285</v>
      </c>
      <c r="AQ31" s="232">
        <f>AVERAGE($M$4:M31)</f>
        <v>58.357142857142854</v>
      </c>
      <c r="AR31" s="232">
        <f>AVERAGE($N$4:N31)</f>
        <v>67.89285714285714</v>
      </c>
      <c r="AS31" s="232">
        <f>AVERAGE($O$4:O31)</f>
        <v>357.32142857142856</v>
      </c>
      <c r="AT31" s="232">
        <f>AVERAGE($P$4:P31)</f>
        <v>59.55357142857143</v>
      </c>
    </row>
    <row r="32" spans="2:46" ht="13.5">
      <c r="B32" s="47">
        <v>29</v>
      </c>
      <c r="C32" s="22" t="s">
        <v>208</v>
      </c>
      <c r="D32" s="47" t="s">
        <v>121</v>
      </c>
      <c r="E32" s="47" t="s">
        <v>152</v>
      </c>
      <c r="F32" s="47" t="s">
        <v>209</v>
      </c>
      <c r="G32" s="47" t="s">
        <v>210</v>
      </c>
      <c r="H32" s="79">
        <v>7</v>
      </c>
      <c r="I32" s="47">
        <v>55</v>
      </c>
      <c r="J32" s="47">
        <v>47</v>
      </c>
      <c r="K32" s="47">
        <v>52</v>
      </c>
      <c r="L32" s="47">
        <v>40</v>
      </c>
      <c r="M32" s="47">
        <v>40</v>
      </c>
      <c r="N32" s="47">
        <v>41</v>
      </c>
      <c r="O32" s="47">
        <f t="shared" si="1"/>
        <v>275</v>
      </c>
      <c r="P32" s="80">
        <f t="shared" si="2"/>
        <v>45.833333333333336</v>
      </c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78" t="s">
        <v>167</v>
      </c>
      <c r="AI32" s="371" t="s">
        <v>168</v>
      </c>
      <c r="AJ32" s="371"/>
      <c r="AK32" s="371"/>
      <c r="AM32" s="232">
        <f>AVERAGE($I$4:I32)</f>
        <v>54.93103448275862</v>
      </c>
      <c r="AN32" s="232">
        <f>AVERAGE($J$4:J32)</f>
        <v>62.275862068965516</v>
      </c>
      <c r="AO32" s="232">
        <f>AVERAGE($K$4:K32)</f>
        <v>58.06896551724138</v>
      </c>
      <c r="AP32" s="232">
        <f>AVERAGE($L$4:L32)</f>
        <v>54.51724137931034</v>
      </c>
      <c r="AQ32" s="232">
        <f>AVERAGE($M$4:M32)</f>
        <v>57.724137931034484</v>
      </c>
      <c r="AR32" s="232">
        <f>AVERAGE($N$4:N32)</f>
        <v>66.96551724137932</v>
      </c>
      <c r="AS32" s="232">
        <f>AVERAGE($O$4:O32)</f>
        <v>354.48275862068965</v>
      </c>
      <c r="AT32" s="232">
        <f>AVERAGE($P$4:P32)</f>
        <v>59.08045977011494</v>
      </c>
    </row>
    <row r="33" spans="2:46" ht="13.5">
      <c r="B33" s="47">
        <v>30</v>
      </c>
      <c r="C33" s="22" t="s">
        <v>211</v>
      </c>
      <c r="D33" s="47" t="s">
        <v>121</v>
      </c>
      <c r="E33" s="47" t="s">
        <v>152</v>
      </c>
      <c r="F33" s="47" t="s">
        <v>209</v>
      </c>
      <c r="G33" s="47" t="s">
        <v>210</v>
      </c>
      <c r="H33" s="79">
        <v>20</v>
      </c>
      <c r="I33" s="47">
        <v>70</v>
      </c>
      <c r="J33" s="47">
        <v>62</v>
      </c>
      <c r="K33" s="47">
        <v>67</v>
      </c>
      <c r="L33" s="47">
        <v>55</v>
      </c>
      <c r="M33" s="47">
        <v>55</v>
      </c>
      <c r="N33" s="47">
        <v>56</v>
      </c>
      <c r="O33" s="47">
        <f t="shared" si="1"/>
        <v>365</v>
      </c>
      <c r="P33" s="80">
        <f t="shared" si="2"/>
        <v>60.833333333333336</v>
      </c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78" t="s">
        <v>169</v>
      </c>
      <c r="AI33" s="371" t="s">
        <v>168</v>
      </c>
      <c r="AJ33" s="371"/>
      <c r="AK33" s="371"/>
      <c r="AM33" s="232">
        <f>AVERAGE($I$4:I33)</f>
        <v>55.43333333333333</v>
      </c>
      <c r="AN33" s="232">
        <f>AVERAGE($J$4:J33)</f>
        <v>62.266666666666666</v>
      </c>
      <c r="AO33" s="232">
        <f>AVERAGE($K$4:K33)</f>
        <v>58.36666666666667</v>
      </c>
      <c r="AP33" s="232">
        <f>AVERAGE($L$4:L33)</f>
        <v>54.53333333333333</v>
      </c>
      <c r="AQ33" s="232">
        <f>AVERAGE($M$4:M33)</f>
        <v>57.63333333333333</v>
      </c>
      <c r="AR33" s="232">
        <f>AVERAGE($N$4:N33)</f>
        <v>66.6</v>
      </c>
      <c r="AS33" s="232">
        <f>AVERAGE($O$4:O33)</f>
        <v>354.8333333333333</v>
      </c>
      <c r="AT33" s="232">
        <f>AVERAGE($P$4:P33)</f>
        <v>59.138888888888886</v>
      </c>
    </row>
    <row r="34" spans="2:46" ht="13.5">
      <c r="B34" s="47">
        <v>31</v>
      </c>
      <c r="C34" s="22" t="s">
        <v>212</v>
      </c>
      <c r="D34" s="47" t="s">
        <v>121</v>
      </c>
      <c r="E34" s="47" t="s">
        <v>205</v>
      </c>
      <c r="F34" s="47" t="s">
        <v>209</v>
      </c>
      <c r="G34" s="47" t="s">
        <v>210</v>
      </c>
      <c r="H34" s="79">
        <v>60</v>
      </c>
      <c r="I34" s="47">
        <v>90</v>
      </c>
      <c r="J34" s="47">
        <v>82</v>
      </c>
      <c r="K34" s="47">
        <v>87</v>
      </c>
      <c r="L34" s="47">
        <v>75</v>
      </c>
      <c r="M34" s="47">
        <v>85</v>
      </c>
      <c r="N34" s="47">
        <v>76</v>
      </c>
      <c r="O34" s="47">
        <f t="shared" si="1"/>
        <v>495</v>
      </c>
      <c r="P34" s="80">
        <f t="shared" si="2"/>
        <v>82.5</v>
      </c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78" t="s">
        <v>169</v>
      </c>
      <c r="AI34" s="371" t="s">
        <v>167</v>
      </c>
      <c r="AJ34" s="371"/>
      <c r="AK34" s="371"/>
      <c r="AM34" s="232">
        <f>AVERAGE($I$4:I34)</f>
        <v>56.54838709677419</v>
      </c>
      <c r="AN34" s="232">
        <f>AVERAGE($J$4:J34)</f>
        <v>62.903225806451616</v>
      </c>
      <c r="AO34" s="232">
        <f>AVERAGE($K$4:K34)</f>
        <v>59.29032258064516</v>
      </c>
      <c r="AP34" s="232">
        <f>AVERAGE($L$4:L34)</f>
        <v>55.193548387096776</v>
      </c>
      <c r="AQ34" s="232">
        <f>AVERAGE($M$4:M34)</f>
        <v>58.516129032258064</v>
      </c>
      <c r="AR34" s="232">
        <f>AVERAGE($N$4:N34)</f>
        <v>66.90322580645162</v>
      </c>
      <c r="AS34" s="232">
        <f>AVERAGE($O$4:O34)</f>
        <v>359.35483870967744</v>
      </c>
      <c r="AT34" s="232">
        <f>AVERAGE($P$4:P34)</f>
        <v>59.89247311827957</v>
      </c>
    </row>
    <row r="35" spans="2:46" ht="13.5">
      <c r="B35" s="47">
        <v>32</v>
      </c>
      <c r="C35" s="22" t="s">
        <v>213</v>
      </c>
      <c r="D35" s="47" t="s">
        <v>121</v>
      </c>
      <c r="E35" s="47" t="s">
        <v>152</v>
      </c>
      <c r="F35" s="47" t="s">
        <v>209</v>
      </c>
      <c r="G35" s="47" t="s">
        <v>210</v>
      </c>
      <c r="H35" s="79">
        <v>9</v>
      </c>
      <c r="I35" s="47">
        <v>46</v>
      </c>
      <c r="J35" s="47">
        <v>57</v>
      </c>
      <c r="K35" s="47">
        <v>40</v>
      </c>
      <c r="L35" s="47">
        <v>40</v>
      </c>
      <c r="M35" s="47">
        <v>40</v>
      </c>
      <c r="N35" s="47">
        <v>50</v>
      </c>
      <c r="O35" s="47">
        <f t="shared" si="1"/>
        <v>273</v>
      </c>
      <c r="P35" s="80">
        <f t="shared" si="2"/>
        <v>45.5</v>
      </c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78" t="s">
        <v>167</v>
      </c>
      <c r="AI35" s="371" t="s">
        <v>168</v>
      </c>
      <c r="AJ35" s="371"/>
      <c r="AK35" s="371"/>
      <c r="AM35" s="232">
        <f>AVERAGE($I$4:I35)</f>
        <v>56.21875</v>
      </c>
      <c r="AN35" s="232">
        <f>AVERAGE($J$4:J35)</f>
        <v>62.71875</v>
      </c>
      <c r="AO35" s="232">
        <f>AVERAGE($K$4:K35)</f>
        <v>58.6875</v>
      </c>
      <c r="AP35" s="232">
        <f>AVERAGE($L$4:L35)</f>
        <v>54.71875</v>
      </c>
      <c r="AQ35" s="232">
        <f>AVERAGE($M$4:M35)</f>
        <v>57.9375</v>
      </c>
      <c r="AR35" s="232">
        <f>AVERAGE($N$4:N35)</f>
        <v>66.375</v>
      </c>
      <c r="AS35" s="232">
        <f>AVERAGE($O$4:O35)</f>
        <v>356.65625</v>
      </c>
      <c r="AT35" s="232">
        <f>AVERAGE($P$4:P35)</f>
        <v>59.44270833333333</v>
      </c>
    </row>
    <row r="36" spans="2:46" ht="13.5">
      <c r="B36" s="47">
        <v>33</v>
      </c>
      <c r="C36" s="22" t="s">
        <v>214</v>
      </c>
      <c r="D36" s="47" t="s">
        <v>121</v>
      </c>
      <c r="E36" s="47" t="s">
        <v>152</v>
      </c>
      <c r="F36" s="47" t="s">
        <v>209</v>
      </c>
      <c r="G36" s="47" t="s">
        <v>210</v>
      </c>
      <c r="H36" s="79">
        <v>19.5</v>
      </c>
      <c r="I36" s="47">
        <v>61</v>
      </c>
      <c r="J36" s="47">
        <v>72</v>
      </c>
      <c r="K36" s="47">
        <v>57</v>
      </c>
      <c r="L36" s="47">
        <v>55</v>
      </c>
      <c r="M36" s="47">
        <v>55</v>
      </c>
      <c r="N36" s="47">
        <v>65</v>
      </c>
      <c r="O36" s="47">
        <f t="shared" si="1"/>
        <v>365</v>
      </c>
      <c r="P36" s="80">
        <f t="shared" si="2"/>
        <v>60.833333333333336</v>
      </c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78" t="s">
        <v>169</v>
      </c>
      <c r="AI36" s="371" t="s">
        <v>168</v>
      </c>
      <c r="AJ36" s="371"/>
      <c r="AK36" s="371"/>
      <c r="AM36" s="232">
        <f>AVERAGE($I$4:I36)</f>
        <v>56.36363636363637</v>
      </c>
      <c r="AN36" s="232">
        <f>AVERAGE($J$4:J36)</f>
        <v>63</v>
      </c>
      <c r="AO36" s="232">
        <f>AVERAGE($K$4:K36)</f>
        <v>58.63636363636363</v>
      </c>
      <c r="AP36" s="232">
        <f>AVERAGE($L$4:L36)</f>
        <v>54.72727272727273</v>
      </c>
      <c r="AQ36" s="232">
        <f>AVERAGE($M$4:M36)</f>
        <v>57.84848484848485</v>
      </c>
      <c r="AR36" s="232">
        <f>AVERAGE($N$4:N36)</f>
        <v>66.33333333333333</v>
      </c>
      <c r="AS36" s="232">
        <f>AVERAGE($O$4:O36)</f>
        <v>356.90909090909093</v>
      </c>
      <c r="AT36" s="232">
        <f>AVERAGE($P$4:P36)</f>
        <v>59.48484848484848</v>
      </c>
    </row>
    <row r="37" spans="2:46" ht="13.5">
      <c r="B37" s="47">
        <v>34</v>
      </c>
      <c r="C37" s="22" t="s">
        <v>215</v>
      </c>
      <c r="D37" s="47" t="s">
        <v>121</v>
      </c>
      <c r="E37" s="47" t="s">
        <v>205</v>
      </c>
      <c r="F37" s="47" t="s">
        <v>209</v>
      </c>
      <c r="G37" s="47" t="s">
        <v>210</v>
      </c>
      <c r="H37" s="79">
        <v>62</v>
      </c>
      <c r="I37" s="47">
        <v>81</v>
      </c>
      <c r="J37" s="47">
        <v>92</v>
      </c>
      <c r="K37" s="47">
        <v>77</v>
      </c>
      <c r="L37" s="47">
        <v>85</v>
      </c>
      <c r="M37" s="47">
        <v>75</v>
      </c>
      <c r="N37" s="47">
        <v>85</v>
      </c>
      <c r="O37" s="47">
        <f t="shared" si="1"/>
        <v>495</v>
      </c>
      <c r="P37" s="80">
        <f t="shared" si="2"/>
        <v>82.5</v>
      </c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78" t="s">
        <v>169</v>
      </c>
      <c r="AI37" s="371" t="s">
        <v>167</v>
      </c>
      <c r="AJ37" s="371"/>
      <c r="AK37" s="371"/>
      <c r="AM37" s="232">
        <f>AVERAGE($I$4:I37)</f>
        <v>57.088235294117645</v>
      </c>
      <c r="AN37" s="232">
        <f>AVERAGE($J$4:J37)</f>
        <v>63.85294117647059</v>
      </c>
      <c r="AO37" s="232">
        <f>AVERAGE($K$4:K37)</f>
        <v>59.1764705882353</v>
      </c>
      <c r="AP37" s="232">
        <f>AVERAGE($L$4:L37)</f>
        <v>55.61764705882353</v>
      </c>
      <c r="AQ37" s="232">
        <f>AVERAGE($M$4:M37)</f>
        <v>58.35294117647059</v>
      </c>
      <c r="AR37" s="232">
        <f>AVERAGE($N$4:N37)</f>
        <v>66.88235294117646</v>
      </c>
      <c r="AS37" s="232">
        <f>AVERAGE($O$4:O37)</f>
        <v>360.97058823529414</v>
      </c>
      <c r="AT37" s="232">
        <f>AVERAGE($P$4:P37)</f>
        <v>60.16176470588235</v>
      </c>
    </row>
    <row r="38" spans="2:46" ht="13.5">
      <c r="B38" s="47">
        <v>35</v>
      </c>
      <c r="C38" s="22" t="s">
        <v>216</v>
      </c>
      <c r="D38" s="47" t="s">
        <v>183</v>
      </c>
      <c r="E38" s="47" t="s">
        <v>152</v>
      </c>
      <c r="F38" s="47" t="s">
        <v>219</v>
      </c>
      <c r="G38" s="47" t="s">
        <v>217</v>
      </c>
      <c r="H38" s="79">
        <v>7.5</v>
      </c>
      <c r="I38" s="47">
        <v>70</v>
      </c>
      <c r="J38" s="47">
        <v>45</v>
      </c>
      <c r="K38" s="47">
        <v>48</v>
      </c>
      <c r="L38" s="47">
        <v>60</v>
      </c>
      <c r="M38" s="47">
        <v>65</v>
      </c>
      <c r="N38" s="47">
        <v>35</v>
      </c>
      <c r="O38" s="47">
        <f t="shared" si="1"/>
        <v>323</v>
      </c>
      <c r="P38" s="80">
        <f t="shared" si="2"/>
        <v>53.833333333333336</v>
      </c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81" t="s">
        <v>203</v>
      </c>
      <c r="AI38" s="371" t="s">
        <v>168</v>
      </c>
      <c r="AJ38" s="371"/>
      <c r="AK38" s="371"/>
      <c r="AM38" s="232">
        <f>AVERAGE($I$4:I38)</f>
        <v>57.457142857142856</v>
      </c>
      <c r="AN38" s="232">
        <f>AVERAGE($J$4:J38)</f>
        <v>63.31428571428572</v>
      </c>
      <c r="AO38" s="232">
        <f>AVERAGE($K$4:K38)</f>
        <v>58.857142857142854</v>
      </c>
      <c r="AP38" s="232">
        <f>AVERAGE($L$4:L38)</f>
        <v>55.74285714285714</v>
      </c>
      <c r="AQ38" s="232">
        <f>AVERAGE($M$4:M38)</f>
        <v>58.542857142857144</v>
      </c>
      <c r="AR38" s="232">
        <f>AVERAGE($N$4:N38)</f>
        <v>65.97142857142858</v>
      </c>
      <c r="AS38" s="232">
        <f>AVERAGE($O$4:O38)</f>
        <v>359.8857142857143</v>
      </c>
      <c r="AT38" s="232">
        <f>AVERAGE($P$4:P38)</f>
        <v>59.980952380952374</v>
      </c>
    </row>
    <row r="39" spans="2:46" ht="13.5">
      <c r="B39" s="47">
        <v>36</v>
      </c>
      <c r="C39" s="22" t="s">
        <v>220</v>
      </c>
      <c r="D39" s="47" t="s">
        <v>183</v>
      </c>
      <c r="E39" s="47" t="s">
        <v>152</v>
      </c>
      <c r="F39" s="47" t="s">
        <v>219</v>
      </c>
      <c r="G39" s="47" t="s">
        <v>217</v>
      </c>
      <c r="H39" s="79">
        <v>40</v>
      </c>
      <c r="I39" s="47">
        <v>95</v>
      </c>
      <c r="J39" s="47">
        <v>70</v>
      </c>
      <c r="K39" s="47">
        <v>73</v>
      </c>
      <c r="L39" s="47">
        <v>85</v>
      </c>
      <c r="M39" s="47">
        <v>90</v>
      </c>
      <c r="N39" s="47">
        <v>60</v>
      </c>
      <c r="O39" s="47">
        <f t="shared" si="1"/>
        <v>473</v>
      </c>
      <c r="P39" s="80">
        <f t="shared" si="2"/>
        <v>78.83333333333333</v>
      </c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78" t="s">
        <v>169</v>
      </c>
      <c r="AI39" s="371" t="s">
        <v>167</v>
      </c>
      <c r="AJ39" s="371"/>
      <c r="AK39" s="371"/>
      <c r="AM39" s="232">
        <f>AVERAGE($I$4:I39)</f>
        <v>58.5</v>
      </c>
      <c r="AN39" s="232">
        <f>AVERAGE($J$4:J39)</f>
        <v>63.5</v>
      </c>
      <c r="AO39" s="232">
        <f>AVERAGE($K$4:K39)</f>
        <v>59.25</v>
      </c>
      <c r="AP39" s="232">
        <f>AVERAGE($L$4:L39)</f>
        <v>56.55555555555556</v>
      </c>
      <c r="AQ39" s="232">
        <f>AVERAGE($M$4:M39)</f>
        <v>59.416666666666664</v>
      </c>
      <c r="AR39" s="232">
        <f>AVERAGE($N$4:N39)</f>
        <v>65.80555555555556</v>
      </c>
      <c r="AS39" s="232">
        <f>AVERAGE($O$4:O39)</f>
        <v>363.02777777777777</v>
      </c>
      <c r="AT39" s="232">
        <f>AVERAGE($P$4:P39)</f>
        <v>60.504629629629626</v>
      </c>
    </row>
    <row r="40" spans="2:46" ht="13.5">
      <c r="B40" s="47">
        <v>37</v>
      </c>
      <c r="C40" s="22" t="s">
        <v>221</v>
      </c>
      <c r="D40" s="47" t="s">
        <v>156</v>
      </c>
      <c r="E40" s="47" t="s">
        <v>152</v>
      </c>
      <c r="F40" s="47" t="s">
        <v>222</v>
      </c>
      <c r="G40" s="47" t="s">
        <v>152</v>
      </c>
      <c r="H40" s="79">
        <v>9.9</v>
      </c>
      <c r="I40" s="47">
        <v>38</v>
      </c>
      <c r="J40" s="47">
        <v>41</v>
      </c>
      <c r="K40" s="47">
        <v>40</v>
      </c>
      <c r="L40" s="47">
        <v>50</v>
      </c>
      <c r="M40" s="47">
        <v>65</v>
      </c>
      <c r="N40" s="47">
        <v>65</v>
      </c>
      <c r="O40" s="47">
        <f t="shared" si="1"/>
        <v>299</v>
      </c>
      <c r="P40" s="80">
        <f t="shared" si="2"/>
        <v>49.833333333333336</v>
      </c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78" t="s">
        <v>167</v>
      </c>
      <c r="AI40" s="371" t="s">
        <v>168</v>
      </c>
      <c r="AJ40" s="371"/>
      <c r="AK40" s="371"/>
      <c r="AM40" s="232">
        <f>AVERAGE($I$4:I40)</f>
        <v>57.945945945945944</v>
      </c>
      <c r="AN40" s="232">
        <f>AVERAGE($J$4:J40)</f>
        <v>62.891891891891895</v>
      </c>
      <c r="AO40" s="232">
        <f>AVERAGE($K$4:K40)</f>
        <v>58.729729729729726</v>
      </c>
      <c r="AP40" s="232">
        <f>AVERAGE($L$4:L40)</f>
        <v>56.37837837837838</v>
      </c>
      <c r="AQ40" s="232">
        <f>AVERAGE($M$4:M40)</f>
        <v>59.567567567567565</v>
      </c>
      <c r="AR40" s="232">
        <f>AVERAGE($N$4:N40)</f>
        <v>65.78378378378379</v>
      </c>
      <c r="AS40" s="232">
        <f>AVERAGE($O$4:O40)</f>
        <v>361.2972972972973</v>
      </c>
      <c r="AT40" s="232">
        <f>AVERAGE($P$4:P40)</f>
        <v>60.21621621621622</v>
      </c>
    </row>
    <row r="41" spans="2:46" ht="13.5">
      <c r="B41" s="47">
        <v>38</v>
      </c>
      <c r="C41" s="22" t="s">
        <v>223</v>
      </c>
      <c r="D41" s="47" t="s">
        <v>156</v>
      </c>
      <c r="E41" s="47" t="s">
        <v>152</v>
      </c>
      <c r="F41" s="47" t="s">
        <v>222</v>
      </c>
      <c r="G41" s="47" t="s">
        <v>152</v>
      </c>
      <c r="H41" s="79">
        <v>19.9</v>
      </c>
      <c r="I41" s="47">
        <v>73</v>
      </c>
      <c r="J41" s="47">
        <v>76</v>
      </c>
      <c r="K41" s="47">
        <v>75</v>
      </c>
      <c r="L41" s="47">
        <v>81</v>
      </c>
      <c r="M41" s="47">
        <v>100</v>
      </c>
      <c r="N41" s="47">
        <v>100</v>
      </c>
      <c r="O41" s="47">
        <f t="shared" si="1"/>
        <v>505</v>
      </c>
      <c r="P41" s="80">
        <f t="shared" si="2"/>
        <v>84.16666666666667</v>
      </c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78" t="s">
        <v>169</v>
      </c>
      <c r="AI41" s="371" t="s">
        <v>167</v>
      </c>
      <c r="AJ41" s="371"/>
      <c r="AK41" s="371"/>
      <c r="AM41" s="232">
        <f>AVERAGE($I$4:I41)</f>
        <v>58.3421052631579</v>
      </c>
      <c r="AN41" s="232">
        <f>AVERAGE($J$4:J41)</f>
        <v>63.23684210526316</v>
      </c>
      <c r="AO41" s="232">
        <f>AVERAGE($K$4:K41)</f>
        <v>59.1578947368421</v>
      </c>
      <c r="AP41" s="232">
        <f>AVERAGE($L$4:L41)</f>
        <v>57.026315789473685</v>
      </c>
      <c r="AQ41" s="232">
        <f>AVERAGE($M$4:M41)</f>
        <v>60.63157894736842</v>
      </c>
      <c r="AR41" s="232">
        <f>AVERAGE($N$4:N41)</f>
        <v>66.6842105263158</v>
      </c>
      <c r="AS41" s="232">
        <f>AVERAGE($O$4:O41)</f>
        <v>365.07894736842104</v>
      </c>
      <c r="AT41" s="232">
        <f>AVERAGE($P$4:P41)</f>
        <v>60.84649122807017</v>
      </c>
    </row>
    <row r="42" spans="2:46" ht="13.5">
      <c r="B42" s="47">
        <v>39</v>
      </c>
      <c r="C42" s="22" t="s">
        <v>224</v>
      </c>
      <c r="D42" s="47" t="s">
        <v>183</v>
      </c>
      <c r="E42" s="47" t="s">
        <v>152</v>
      </c>
      <c r="F42" s="47" t="s">
        <v>219</v>
      </c>
      <c r="G42" s="47" t="s">
        <v>152</v>
      </c>
      <c r="H42" s="79">
        <v>5.5</v>
      </c>
      <c r="I42" s="47">
        <v>115</v>
      </c>
      <c r="J42" s="47">
        <v>45</v>
      </c>
      <c r="K42" s="47">
        <v>20</v>
      </c>
      <c r="L42" s="47">
        <v>45</v>
      </c>
      <c r="M42" s="47">
        <v>25</v>
      </c>
      <c r="N42" s="47">
        <v>20</v>
      </c>
      <c r="O42" s="47">
        <f t="shared" si="1"/>
        <v>270</v>
      </c>
      <c r="P42" s="80">
        <f t="shared" si="2"/>
        <v>45</v>
      </c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81" t="s">
        <v>203</v>
      </c>
      <c r="AI42" s="371" t="s">
        <v>168</v>
      </c>
      <c r="AJ42" s="371"/>
      <c r="AK42" s="371"/>
      <c r="AM42" s="232">
        <f>AVERAGE($I$4:I42)</f>
        <v>59.794871794871796</v>
      </c>
      <c r="AN42" s="232">
        <f>AVERAGE($J$4:J42)</f>
        <v>62.76923076923077</v>
      </c>
      <c r="AO42" s="232">
        <f>AVERAGE($K$4:K42)</f>
        <v>58.15384615384615</v>
      </c>
      <c r="AP42" s="232">
        <f>AVERAGE($L$4:L42)</f>
        <v>56.717948717948715</v>
      </c>
      <c r="AQ42" s="232">
        <f>AVERAGE($M$4:M42)</f>
        <v>59.717948717948715</v>
      </c>
      <c r="AR42" s="232">
        <f>AVERAGE($N$4:N42)</f>
        <v>65.48717948717949</v>
      </c>
      <c r="AS42" s="232">
        <f>AVERAGE($O$4:O42)</f>
        <v>362.64102564102564</v>
      </c>
      <c r="AT42" s="232">
        <f>AVERAGE($P$4:P42)</f>
        <v>60.44017094017094</v>
      </c>
    </row>
    <row r="43" spans="2:46" ht="13.5">
      <c r="B43" s="47">
        <v>40</v>
      </c>
      <c r="C43" s="22" t="s">
        <v>226</v>
      </c>
      <c r="D43" s="47" t="s">
        <v>183</v>
      </c>
      <c r="E43" s="47" t="s">
        <v>152</v>
      </c>
      <c r="F43" s="47" t="s">
        <v>219</v>
      </c>
      <c r="G43" s="47" t="s">
        <v>152</v>
      </c>
      <c r="H43" s="79">
        <v>12</v>
      </c>
      <c r="I43" s="47">
        <v>140</v>
      </c>
      <c r="J43" s="47">
        <v>70</v>
      </c>
      <c r="K43" s="47">
        <v>45</v>
      </c>
      <c r="L43" s="47">
        <v>75</v>
      </c>
      <c r="M43" s="47">
        <v>50</v>
      </c>
      <c r="N43" s="47">
        <v>45</v>
      </c>
      <c r="O43" s="47">
        <f t="shared" si="1"/>
        <v>425</v>
      </c>
      <c r="P43" s="80">
        <f t="shared" si="2"/>
        <v>70.83333333333333</v>
      </c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78" t="s">
        <v>167</v>
      </c>
      <c r="AI43" s="371" t="s">
        <v>167</v>
      </c>
      <c r="AJ43" s="371"/>
      <c r="AK43" s="371"/>
      <c r="AM43" s="232">
        <f>AVERAGE($I$4:I43)</f>
        <v>61.8</v>
      </c>
      <c r="AN43" s="232">
        <f>AVERAGE($J$4:J43)</f>
        <v>62.95</v>
      </c>
      <c r="AO43" s="232">
        <f>AVERAGE($K$4:K43)</f>
        <v>57.825</v>
      </c>
      <c r="AP43" s="232">
        <f>AVERAGE($L$4:L43)</f>
        <v>57.175</v>
      </c>
      <c r="AQ43" s="232">
        <f>AVERAGE($M$4:M43)</f>
        <v>59.475</v>
      </c>
      <c r="AR43" s="232">
        <f>AVERAGE($N$4:N43)</f>
        <v>64.975</v>
      </c>
      <c r="AS43" s="232">
        <f>AVERAGE($O$4:O43)</f>
        <v>364.2</v>
      </c>
      <c r="AT43" s="232">
        <f>AVERAGE($P$4:P43)</f>
        <v>60.7</v>
      </c>
    </row>
    <row r="44" spans="2:46" ht="13.5">
      <c r="B44" s="47">
        <v>41</v>
      </c>
      <c r="C44" s="22" t="s">
        <v>227</v>
      </c>
      <c r="D44" s="47" t="s">
        <v>121</v>
      </c>
      <c r="E44" s="47" t="s">
        <v>160</v>
      </c>
      <c r="F44" s="47" t="s">
        <v>228</v>
      </c>
      <c r="G44" s="47" t="s">
        <v>152</v>
      </c>
      <c r="H44" s="79">
        <v>7.5</v>
      </c>
      <c r="I44" s="47">
        <v>40</v>
      </c>
      <c r="J44" s="47">
        <v>45</v>
      </c>
      <c r="K44" s="47">
        <v>35</v>
      </c>
      <c r="L44" s="47">
        <v>30</v>
      </c>
      <c r="M44" s="47">
        <v>40</v>
      </c>
      <c r="N44" s="47">
        <v>55</v>
      </c>
      <c r="O44" s="47">
        <f t="shared" si="1"/>
        <v>245</v>
      </c>
      <c r="P44" s="80">
        <f t="shared" si="2"/>
        <v>40.833333333333336</v>
      </c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78" t="s">
        <v>167</v>
      </c>
      <c r="AI44" s="371" t="s">
        <v>168</v>
      </c>
      <c r="AJ44" s="371"/>
      <c r="AK44" s="371"/>
      <c r="AM44" s="232">
        <f>AVERAGE($I$4:I44)</f>
        <v>61.26829268292683</v>
      </c>
      <c r="AN44" s="232">
        <f>AVERAGE($J$4:J44)</f>
        <v>62.51219512195122</v>
      </c>
      <c r="AO44" s="232">
        <f>AVERAGE($K$4:K44)</f>
        <v>57.26829268292683</v>
      </c>
      <c r="AP44" s="232">
        <f>AVERAGE($L$4:L44)</f>
        <v>56.51219512195122</v>
      </c>
      <c r="AQ44" s="232">
        <f>AVERAGE($M$4:M44)</f>
        <v>59</v>
      </c>
      <c r="AR44" s="232">
        <f>AVERAGE($N$4:N44)</f>
        <v>64.73170731707317</v>
      </c>
      <c r="AS44" s="232">
        <f>AVERAGE($O$4:O44)</f>
        <v>361.2926829268293</v>
      </c>
      <c r="AT44" s="232">
        <f>AVERAGE($P$4:P44)</f>
        <v>60.21544715447155</v>
      </c>
    </row>
    <row r="45" spans="2:46" ht="13.5">
      <c r="B45" s="47">
        <v>42</v>
      </c>
      <c r="C45" s="22" t="s">
        <v>229</v>
      </c>
      <c r="D45" s="47" t="s">
        <v>121</v>
      </c>
      <c r="E45" s="47" t="s">
        <v>160</v>
      </c>
      <c r="F45" s="47" t="s">
        <v>228</v>
      </c>
      <c r="G45" s="47" t="s">
        <v>152</v>
      </c>
      <c r="H45" s="79">
        <v>55</v>
      </c>
      <c r="I45" s="47">
        <v>75</v>
      </c>
      <c r="J45" s="47">
        <v>80</v>
      </c>
      <c r="K45" s="47">
        <v>70</v>
      </c>
      <c r="L45" s="47">
        <v>65</v>
      </c>
      <c r="M45" s="47">
        <v>75</v>
      </c>
      <c r="N45" s="47">
        <v>90</v>
      </c>
      <c r="O45" s="47">
        <f t="shared" si="1"/>
        <v>455</v>
      </c>
      <c r="P45" s="80">
        <f t="shared" si="2"/>
        <v>75.83333333333333</v>
      </c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78" t="s">
        <v>169</v>
      </c>
      <c r="AI45" s="429" t="s">
        <v>203</v>
      </c>
      <c r="AJ45" s="429"/>
      <c r="AK45" s="429"/>
      <c r="AM45" s="232">
        <f>AVERAGE($I$4:I45)</f>
        <v>61.595238095238095</v>
      </c>
      <c r="AN45" s="232">
        <f>AVERAGE($J$4:J45)</f>
        <v>62.92857142857143</v>
      </c>
      <c r="AO45" s="232">
        <f>AVERAGE($K$4:K45)</f>
        <v>57.57142857142857</v>
      </c>
      <c r="AP45" s="232">
        <f>AVERAGE($L$4:L45)</f>
        <v>56.714285714285715</v>
      </c>
      <c r="AQ45" s="232">
        <f>AVERAGE($M$4:M45)</f>
        <v>59.38095238095238</v>
      </c>
      <c r="AR45" s="232">
        <f>AVERAGE($N$4:N45)</f>
        <v>65.33333333333333</v>
      </c>
      <c r="AS45" s="232">
        <f>AVERAGE($O$4:O45)</f>
        <v>363.5238095238095</v>
      </c>
      <c r="AT45" s="232">
        <f>AVERAGE($P$4:P45)</f>
        <v>60.587301587301596</v>
      </c>
    </row>
    <row r="46" spans="2:46" ht="13.5">
      <c r="B46" s="47">
        <v>43</v>
      </c>
      <c r="C46" s="22" t="s">
        <v>232</v>
      </c>
      <c r="D46" s="47" t="s">
        <v>120</v>
      </c>
      <c r="E46" s="47" t="s">
        <v>121</v>
      </c>
      <c r="F46" s="47" t="s">
        <v>233</v>
      </c>
      <c r="G46" s="47" t="s">
        <v>152</v>
      </c>
      <c r="H46" s="79">
        <v>5.4</v>
      </c>
      <c r="I46" s="47">
        <v>45</v>
      </c>
      <c r="J46" s="47">
        <v>50</v>
      </c>
      <c r="K46" s="47">
        <v>55</v>
      </c>
      <c r="L46" s="47">
        <v>75</v>
      </c>
      <c r="M46" s="47">
        <v>65</v>
      </c>
      <c r="N46" s="47">
        <v>30</v>
      </c>
      <c r="O46" s="47">
        <f t="shared" si="1"/>
        <v>320</v>
      </c>
      <c r="P46" s="80">
        <f t="shared" si="2"/>
        <v>53.333333333333336</v>
      </c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78" t="s">
        <v>167</v>
      </c>
      <c r="AI46" s="371" t="s">
        <v>168</v>
      </c>
      <c r="AJ46" s="371"/>
      <c r="AK46" s="371"/>
      <c r="AM46" s="232">
        <f>AVERAGE($I$4:I46)</f>
        <v>61.2093023255814</v>
      </c>
      <c r="AN46" s="232">
        <f>AVERAGE($J$4:J46)</f>
        <v>62.627906976744185</v>
      </c>
      <c r="AO46" s="232">
        <f>AVERAGE($K$4:K46)</f>
        <v>57.51162790697674</v>
      </c>
      <c r="AP46" s="232">
        <f>AVERAGE($L$4:L46)</f>
        <v>57.13953488372093</v>
      </c>
      <c r="AQ46" s="232">
        <f>AVERAGE($M$4:M46)</f>
        <v>59.51162790697674</v>
      </c>
      <c r="AR46" s="232">
        <f>AVERAGE($N$4:N46)</f>
        <v>64.51162790697674</v>
      </c>
      <c r="AS46" s="232">
        <f>AVERAGE($O$4:O46)</f>
        <v>362.51162790697674</v>
      </c>
      <c r="AT46" s="232">
        <f>AVERAGE($P$4:P46)</f>
        <v>60.4186046511628</v>
      </c>
    </row>
    <row r="47" spans="2:46" ht="13.5">
      <c r="B47" s="47">
        <v>44</v>
      </c>
      <c r="C47" s="22" t="s">
        <v>234</v>
      </c>
      <c r="D47" s="47" t="s">
        <v>120</v>
      </c>
      <c r="E47" s="47" t="s">
        <v>121</v>
      </c>
      <c r="F47" s="47" t="s">
        <v>233</v>
      </c>
      <c r="G47" s="47" t="s">
        <v>152</v>
      </c>
      <c r="H47" s="79">
        <v>8.6</v>
      </c>
      <c r="I47" s="47">
        <v>60</v>
      </c>
      <c r="J47" s="47">
        <v>65</v>
      </c>
      <c r="K47" s="47">
        <v>70</v>
      </c>
      <c r="L47" s="47">
        <v>85</v>
      </c>
      <c r="M47" s="47">
        <v>75</v>
      </c>
      <c r="N47" s="47">
        <v>40</v>
      </c>
      <c r="O47" s="47">
        <f t="shared" si="1"/>
        <v>395</v>
      </c>
      <c r="P47" s="80">
        <f t="shared" si="2"/>
        <v>65.83333333333333</v>
      </c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78" t="s">
        <v>169</v>
      </c>
      <c r="AI47" s="423" t="s">
        <v>168</v>
      </c>
      <c r="AJ47" s="424"/>
      <c r="AK47" s="92" t="s">
        <v>203</v>
      </c>
      <c r="AM47" s="232">
        <f>AVERAGE($I$4:I47)</f>
        <v>61.18181818181818</v>
      </c>
      <c r="AN47" s="232">
        <f>AVERAGE($J$4:J47)</f>
        <v>62.68181818181818</v>
      </c>
      <c r="AO47" s="232">
        <f>AVERAGE($K$4:K47)</f>
        <v>57.79545454545455</v>
      </c>
      <c r="AP47" s="232">
        <f>AVERAGE($L$4:L47)</f>
        <v>57.77272727272727</v>
      </c>
      <c r="AQ47" s="232">
        <f>AVERAGE($M$4:M47)</f>
        <v>59.86363636363637</v>
      </c>
      <c r="AR47" s="232">
        <f>AVERAGE($N$4:N47)</f>
        <v>63.95454545454545</v>
      </c>
      <c r="AS47" s="232">
        <f>AVERAGE($O$4:O47)</f>
        <v>363.25</v>
      </c>
      <c r="AT47" s="232">
        <f>AVERAGE($P$4:P47)</f>
        <v>60.54166666666668</v>
      </c>
    </row>
    <row r="48" spans="2:46" ht="13.5">
      <c r="B48" s="47">
        <v>45</v>
      </c>
      <c r="C48" s="22" t="s">
        <v>235</v>
      </c>
      <c r="D48" s="47" t="s">
        <v>120</v>
      </c>
      <c r="E48" s="47" t="s">
        <v>121</v>
      </c>
      <c r="F48" s="47" t="s">
        <v>233</v>
      </c>
      <c r="G48" s="47" t="s">
        <v>152</v>
      </c>
      <c r="H48" s="79">
        <v>18.6</v>
      </c>
      <c r="I48" s="47">
        <v>75</v>
      </c>
      <c r="J48" s="47">
        <v>80</v>
      </c>
      <c r="K48" s="47">
        <v>85</v>
      </c>
      <c r="L48" s="47">
        <v>100</v>
      </c>
      <c r="M48" s="47">
        <v>90</v>
      </c>
      <c r="N48" s="47">
        <v>55</v>
      </c>
      <c r="O48" s="47">
        <f t="shared" si="1"/>
        <v>485</v>
      </c>
      <c r="P48" s="80">
        <f t="shared" si="2"/>
        <v>80.83333333333333</v>
      </c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78" t="s">
        <v>169</v>
      </c>
      <c r="AI48" s="371" t="s">
        <v>167</v>
      </c>
      <c r="AJ48" s="371"/>
      <c r="AK48" s="371"/>
      <c r="AM48" s="232">
        <f>AVERAGE($I$4:I48)</f>
        <v>61.48888888888889</v>
      </c>
      <c r="AN48" s="232">
        <f>AVERAGE($J$4:J48)</f>
        <v>63.06666666666667</v>
      </c>
      <c r="AO48" s="232">
        <f>AVERAGE($K$4:K48)</f>
        <v>58.4</v>
      </c>
      <c r="AP48" s="232">
        <f>AVERAGE($L$4:L48)</f>
        <v>58.71111111111111</v>
      </c>
      <c r="AQ48" s="232">
        <f>AVERAGE($M$4:M48)</f>
        <v>60.53333333333333</v>
      </c>
      <c r="AR48" s="232">
        <f>AVERAGE($N$4:N48)</f>
        <v>63.75555555555555</v>
      </c>
      <c r="AS48" s="232">
        <f>AVERAGE($O$4:O48)</f>
        <v>365.9555555555556</v>
      </c>
      <c r="AT48" s="232">
        <f>AVERAGE($P$4:P48)</f>
        <v>60.99259259259261</v>
      </c>
    </row>
    <row r="49" spans="2:46" ht="13.5">
      <c r="B49" s="47">
        <v>46</v>
      </c>
      <c r="C49" s="22" t="s">
        <v>236</v>
      </c>
      <c r="D49" s="47" t="s">
        <v>171</v>
      </c>
      <c r="E49" s="47" t="s">
        <v>120</v>
      </c>
      <c r="F49" s="47" t="s">
        <v>237</v>
      </c>
      <c r="G49" s="47" t="s">
        <v>238</v>
      </c>
      <c r="H49" s="79">
        <v>5.4</v>
      </c>
      <c r="I49" s="47">
        <v>35</v>
      </c>
      <c r="J49" s="47">
        <v>70</v>
      </c>
      <c r="K49" s="47">
        <v>55</v>
      </c>
      <c r="L49" s="47">
        <v>45</v>
      </c>
      <c r="M49" s="47">
        <v>55</v>
      </c>
      <c r="N49" s="47">
        <v>25</v>
      </c>
      <c r="O49" s="47">
        <f t="shared" si="1"/>
        <v>285</v>
      </c>
      <c r="P49" s="80">
        <f t="shared" si="2"/>
        <v>47.5</v>
      </c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78" t="s">
        <v>167</v>
      </c>
      <c r="AI49" s="371" t="s">
        <v>168</v>
      </c>
      <c r="AJ49" s="371"/>
      <c r="AK49" s="371"/>
      <c r="AM49" s="232">
        <f>AVERAGE($I$4:I49)</f>
        <v>60.91304347826087</v>
      </c>
      <c r="AN49" s="232">
        <f>AVERAGE($J$4:J49)</f>
        <v>63.21739130434783</v>
      </c>
      <c r="AO49" s="232">
        <f>AVERAGE($K$4:K49)</f>
        <v>58.32608695652174</v>
      </c>
      <c r="AP49" s="232">
        <f>AVERAGE($L$4:L49)</f>
        <v>58.41304347826087</v>
      </c>
      <c r="AQ49" s="232">
        <f>AVERAGE($M$4:M49)</f>
        <v>60.41304347826087</v>
      </c>
      <c r="AR49" s="232">
        <f>AVERAGE($N$4:N49)</f>
        <v>62.91304347826087</v>
      </c>
      <c r="AS49" s="232">
        <f>AVERAGE($O$4:O49)</f>
        <v>364.19565217391306</v>
      </c>
      <c r="AT49" s="232">
        <f>AVERAGE($P$4:P49)</f>
        <v>60.69927536231886</v>
      </c>
    </row>
    <row r="50" spans="2:46" ht="13.5">
      <c r="B50" s="47">
        <v>47</v>
      </c>
      <c r="C50" s="22" t="s">
        <v>239</v>
      </c>
      <c r="D50" s="47" t="s">
        <v>171</v>
      </c>
      <c r="E50" s="47" t="s">
        <v>120</v>
      </c>
      <c r="F50" s="47" t="s">
        <v>237</v>
      </c>
      <c r="G50" s="47" t="s">
        <v>238</v>
      </c>
      <c r="H50" s="79">
        <v>29.5</v>
      </c>
      <c r="I50" s="47">
        <v>60</v>
      </c>
      <c r="J50" s="47">
        <v>95</v>
      </c>
      <c r="K50" s="47">
        <v>80</v>
      </c>
      <c r="L50" s="47">
        <v>60</v>
      </c>
      <c r="M50" s="47">
        <v>80</v>
      </c>
      <c r="N50" s="47">
        <v>30</v>
      </c>
      <c r="O50" s="47">
        <f t="shared" si="1"/>
        <v>405</v>
      </c>
      <c r="P50" s="80">
        <f t="shared" si="2"/>
        <v>67.5</v>
      </c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78" t="s">
        <v>169</v>
      </c>
      <c r="AI50" s="371" t="s">
        <v>167</v>
      </c>
      <c r="AJ50" s="371"/>
      <c r="AK50" s="371"/>
      <c r="AM50" s="232">
        <f>AVERAGE($I$4:I50)</f>
        <v>60.8936170212766</v>
      </c>
      <c r="AN50" s="232">
        <f>AVERAGE($J$4:J50)</f>
        <v>63.8936170212766</v>
      </c>
      <c r="AO50" s="232">
        <f>AVERAGE($K$4:K50)</f>
        <v>58.787234042553195</v>
      </c>
      <c r="AP50" s="232">
        <f>AVERAGE($L$4:L50)</f>
        <v>58.4468085106383</v>
      </c>
      <c r="AQ50" s="232">
        <f>AVERAGE($M$4:M50)</f>
        <v>60.829787234042556</v>
      </c>
      <c r="AR50" s="232">
        <f>AVERAGE($N$4:N50)</f>
        <v>62.212765957446805</v>
      </c>
      <c r="AS50" s="232">
        <f>AVERAGE($O$4:O50)</f>
        <v>365.06382978723406</v>
      </c>
      <c r="AT50" s="232">
        <f>AVERAGE($P$4:P50)</f>
        <v>60.84397163120569</v>
      </c>
    </row>
    <row r="51" spans="2:46" ht="13.5">
      <c r="B51" s="47">
        <v>48</v>
      </c>
      <c r="C51" s="22" t="s">
        <v>240</v>
      </c>
      <c r="D51" s="47" t="s">
        <v>171</v>
      </c>
      <c r="E51" s="47" t="s">
        <v>121</v>
      </c>
      <c r="F51" s="47" t="s">
        <v>176</v>
      </c>
      <c r="G51" s="47" t="s">
        <v>241</v>
      </c>
      <c r="H51" s="79">
        <v>30</v>
      </c>
      <c r="I51" s="47">
        <v>60</v>
      </c>
      <c r="J51" s="47">
        <v>55</v>
      </c>
      <c r="K51" s="47">
        <v>50</v>
      </c>
      <c r="L51" s="47">
        <v>40</v>
      </c>
      <c r="M51" s="47">
        <v>55</v>
      </c>
      <c r="N51" s="47">
        <v>45</v>
      </c>
      <c r="O51" s="47">
        <f t="shared" si="1"/>
        <v>305</v>
      </c>
      <c r="P51" s="80">
        <f t="shared" si="2"/>
        <v>50.833333333333336</v>
      </c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78" t="s">
        <v>167</v>
      </c>
      <c r="AI51" s="371" t="s">
        <v>168</v>
      </c>
      <c r="AJ51" s="371"/>
      <c r="AK51" s="371"/>
      <c r="AM51" s="232">
        <f>AVERAGE($I$4:I51)</f>
        <v>60.875</v>
      </c>
      <c r="AN51" s="232">
        <f>AVERAGE($J$4:J51)</f>
        <v>63.708333333333336</v>
      </c>
      <c r="AO51" s="232">
        <f>AVERAGE($K$4:K51)</f>
        <v>58.604166666666664</v>
      </c>
      <c r="AP51" s="232">
        <f>AVERAGE($L$4:L51)</f>
        <v>58.0625</v>
      </c>
      <c r="AQ51" s="232">
        <f>AVERAGE($M$4:M51)</f>
        <v>60.708333333333336</v>
      </c>
      <c r="AR51" s="232">
        <f>AVERAGE($N$4:N51)</f>
        <v>61.854166666666664</v>
      </c>
      <c r="AS51" s="232">
        <f>AVERAGE($O$4:O51)</f>
        <v>363.8125</v>
      </c>
      <c r="AT51" s="232">
        <f>AVERAGE($P$4:P51)</f>
        <v>60.635416666666686</v>
      </c>
    </row>
    <row r="52" spans="2:46" ht="13.5">
      <c r="B52" s="47">
        <v>49</v>
      </c>
      <c r="C52" s="22" t="s">
        <v>242</v>
      </c>
      <c r="D52" s="47" t="s">
        <v>171</v>
      </c>
      <c r="E52" s="47" t="s">
        <v>121</v>
      </c>
      <c r="F52" s="47" t="s">
        <v>176</v>
      </c>
      <c r="G52" s="47" t="s">
        <v>241</v>
      </c>
      <c r="H52" s="79">
        <v>12.5</v>
      </c>
      <c r="I52" s="47">
        <v>70</v>
      </c>
      <c r="J52" s="47">
        <v>65</v>
      </c>
      <c r="K52" s="47">
        <v>60</v>
      </c>
      <c r="L52" s="47">
        <v>90</v>
      </c>
      <c r="M52" s="47">
        <v>75</v>
      </c>
      <c r="N52" s="47">
        <v>90</v>
      </c>
      <c r="O52" s="47">
        <f t="shared" si="1"/>
        <v>450</v>
      </c>
      <c r="P52" s="80">
        <f t="shared" si="2"/>
        <v>75</v>
      </c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78" t="s">
        <v>169</v>
      </c>
      <c r="AI52" s="371" t="s">
        <v>167</v>
      </c>
      <c r="AJ52" s="371"/>
      <c r="AK52" s="371"/>
      <c r="AM52" s="232">
        <f>AVERAGE($I$4:I52)</f>
        <v>61.06122448979592</v>
      </c>
      <c r="AN52" s="232">
        <f>AVERAGE($J$4:J52)</f>
        <v>63.734693877551024</v>
      </c>
      <c r="AO52" s="232">
        <f>AVERAGE($K$4:K52)</f>
        <v>58.63265306122449</v>
      </c>
      <c r="AP52" s="232">
        <f>AVERAGE($L$4:L52)</f>
        <v>58.714285714285715</v>
      </c>
      <c r="AQ52" s="232">
        <f>AVERAGE($M$4:M52)</f>
        <v>61</v>
      </c>
      <c r="AR52" s="232">
        <f>AVERAGE($N$4:N52)</f>
        <v>62.42857142857143</v>
      </c>
      <c r="AS52" s="232">
        <f>AVERAGE($O$4:O52)</f>
        <v>365.57142857142856</v>
      </c>
      <c r="AT52" s="232">
        <f>AVERAGE($P$4:P52)</f>
        <v>60.928571428571445</v>
      </c>
    </row>
    <row r="53" spans="2:46" ht="13.5">
      <c r="B53" s="47">
        <v>50</v>
      </c>
      <c r="C53" s="22" t="s">
        <v>243</v>
      </c>
      <c r="D53" s="47" t="s">
        <v>205</v>
      </c>
      <c r="E53" s="47" t="s">
        <v>152</v>
      </c>
      <c r="F53" s="47" t="s">
        <v>206</v>
      </c>
      <c r="G53" s="47" t="s">
        <v>244</v>
      </c>
      <c r="H53" s="79">
        <v>0.8</v>
      </c>
      <c r="I53" s="47">
        <v>10</v>
      </c>
      <c r="J53" s="47">
        <v>55</v>
      </c>
      <c r="K53" s="47">
        <v>25</v>
      </c>
      <c r="L53" s="47">
        <v>35</v>
      </c>
      <c r="M53" s="47">
        <v>45</v>
      </c>
      <c r="N53" s="47">
        <v>95</v>
      </c>
      <c r="O53" s="47">
        <f t="shared" si="1"/>
        <v>265</v>
      </c>
      <c r="P53" s="80">
        <f t="shared" si="2"/>
        <v>44.166666666666664</v>
      </c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78" t="s">
        <v>167</v>
      </c>
      <c r="AI53" s="371" t="s">
        <v>168</v>
      </c>
      <c r="AJ53" s="371"/>
      <c r="AK53" s="371"/>
      <c r="AM53" s="232">
        <f>AVERAGE($I$4:I53)</f>
        <v>60.04</v>
      </c>
      <c r="AN53" s="232">
        <f>AVERAGE($J$4:J53)</f>
        <v>63.56</v>
      </c>
      <c r="AO53" s="232">
        <f>AVERAGE($K$4:K53)</f>
        <v>57.96</v>
      </c>
      <c r="AP53" s="232">
        <f>AVERAGE($L$4:L53)</f>
        <v>58.24</v>
      </c>
      <c r="AQ53" s="232">
        <f>AVERAGE($M$4:M53)</f>
        <v>60.68</v>
      </c>
      <c r="AR53" s="232">
        <f>AVERAGE($N$4:N53)</f>
        <v>63.08</v>
      </c>
      <c r="AS53" s="232">
        <f>AVERAGE($O$4:O53)</f>
        <v>363.56</v>
      </c>
      <c r="AT53" s="232">
        <f>AVERAGE($P$4:P53)</f>
        <v>60.59333333333335</v>
      </c>
    </row>
    <row r="54" spans="2:46" ht="13.5">
      <c r="B54" s="47">
        <v>51</v>
      </c>
      <c r="C54" s="22" t="s">
        <v>245</v>
      </c>
      <c r="D54" s="47" t="s">
        <v>205</v>
      </c>
      <c r="E54" s="47" t="s">
        <v>152</v>
      </c>
      <c r="F54" s="47" t="s">
        <v>206</v>
      </c>
      <c r="G54" s="47" t="s">
        <v>244</v>
      </c>
      <c r="H54" s="79">
        <v>33.3</v>
      </c>
      <c r="I54" s="47">
        <v>35</v>
      </c>
      <c r="J54" s="47">
        <v>80</v>
      </c>
      <c r="K54" s="47">
        <v>50</v>
      </c>
      <c r="L54" s="47">
        <v>50</v>
      </c>
      <c r="M54" s="47">
        <v>70</v>
      </c>
      <c r="N54" s="47">
        <v>120</v>
      </c>
      <c r="O54" s="47">
        <f t="shared" si="1"/>
        <v>405</v>
      </c>
      <c r="P54" s="80">
        <f t="shared" si="2"/>
        <v>67.5</v>
      </c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78" t="s">
        <v>169</v>
      </c>
      <c r="AI54" s="371" t="s">
        <v>167</v>
      </c>
      <c r="AJ54" s="371"/>
      <c r="AK54" s="371"/>
      <c r="AM54" s="232">
        <f>AVERAGE($I$4:I54)</f>
        <v>59.549019607843135</v>
      </c>
      <c r="AN54" s="232">
        <f>AVERAGE($J$4:J54)</f>
        <v>63.88235294117647</v>
      </c>
      <c r="AO54" s="232">
        <f>AVERAGE($K$4:K54)</f>
        <v>57.80392156862745</v>
      </c>
      <c r="AP54" s="232">
        <f>AVERAGE($L$4:L54)</f>
        <v>58.07843137254902</v>
      </c>
      <c r="AQ54" s="232">
        <f>AVERAGE($M$4:M54)</f>
        <v>60.86274509803921</v>
      </c>
      <c r="AR54" s="232">
        <f>AVERAGE($N$4:N54)</f>
        <v>64.19607843137256</v>
      </c>
      <c r="AS54" s="232">
        <f>AVERAGE($O$4:O54)</f>
        <v>364.37254901960785</v>
      </c>
      <c r="AT54" s="232">
        <f>AVERAGE($P$4:P54)</f>
        <v>60.72875816993466</v>
      </c>
    </row>
    <row r="55" spans="2:46" ht="13.5">
      <c r="B55" s="47">
        <v>52</v>
      </c>
      <c r="C55" s="22" t="s">
        <v>246</v>
      </c>
      <c r="D55" s="47" t="s">
        <v>183</v>
      </c>
      <c r="E55" s="47" t="s">
        <v>152</v>
      </c>
      <c r="F55" s="47" t="s">
        <v>247</v>
      </c>
      <c r="G55" s="47" t="s">
        <v>248</v>
      </c>
      <c r="H55" s="79">
        <v>4.2</v>
      </c>
      <c r="I55" s="47">
        <v>40</v>
      </c>
      <c r="J55" s="47">
        <v>45</v>
      </c>
      <c r="K55" s="47">
        <v>35</v>
      </c>
      <c r="L55" s="47">
        <v>40</v>
      </c>
      <c r="M55" s="47">
        <v>40</v>
      </c>
      <c r="N55" s="47">
        <v>90</v>
      </c>
      <c r="O55" s="47">
        <f t="shared" si="1"/>
        <v>290</v>
      </c>
      <c r="P55" s="80">
        <f t="shared" si="2"/>
        <v>48.333333333333336</v>
      </c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78" t="s">
        <v>167</v>
      </c>
      <c r="AI55" s="371" t="s">
        <v>168</v>
      </c>
      <c r="AJ55" s="371"/>
      <c r="AK55" s="371"/>
      <c r="AM55" s="232">
        <f>AVERAGE($I$4:I55)</f>
        <v>59.17307692307692</v>
      </c>
      <c r="AN55" s="232">
        <f>AVERAGE($J$4:J55)</f>
        <v>63.51923076923077</v>
      </c>
      <c r="AO55" s="232">
        <f>AVERAGE($K$4:K55)</f>
        <v>57.36538461538461</v>
      </c>
      <c r="AP55" s="232">
        <f>AVERAGE($L$4:L55)</f>
        <v>57.73076923076923</v>
      </c>
      <c r="AQ55" s="232">
        <f>AVERAGE($M$4:M55)</f>
        <v>60.46153846153846</v>
      </c>
      <c r="AR55" s="232">
        <f>AVERAGE($N$4:N55)</f>
        <v>64.6923076923077</v>
      </c>
      <c r="AS55" s="232">
        <f>AVERAGE($O$4:O55)</f>
        <v>362.9423076923077</v>
      </c>
      <c r="AT55" s="232">
        <f>AVERAGE($P$4:P55)</f>
        <v>60.490384615384635</v>
      </c>
    </row>
    <row r="56" spans="2:46" ht="13.5">
      <c r="B56" s="47">
        <v>53</v>
      </c>
      <c r="C56" s="22" t="s">
        <v>249</v>
      </c>
      <c r="D56" s="47" t="s">
        <v>183</v>
      </c>
      <c r="E56" s="47" t="s">
        <v>152</v>
      </c>
      <c r="F56" s="47" t="s">
        <v>250</v>
      </c>
      <c r="G56" s="47" t="s">
        <v>248</v>
      </c>
      <c r="H56" s="79">
        <v>32</v>
      </c>
      <c r="I56" s="47">
        <v>65</v>
      </c>
      <c r="J56" s="47">
        <v>70</v>
      </c>
      <c r="K56" s="47">
        <v>60</v>
      </c>
      <c r="L56" s="47">
        <v>65</v>
      </c>
      <c r="M56" s="47">
        <v>65</v>
      </c>
      <c r="N56" s="47">
        <v>115</v>
      </c>
      <c r="O56" s="47">
        <f t="shared" si="1"/>
        <v>440</v>
      </c>
      <c r="P56" s="80">
        <f t="shared" si="2"/>
        <v>73.33333333333333</v>
      </c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78" t="s">
        <v>169</v>
      </c>
      <c r="AI56" s="371" t="s">
        <v>167</v>
      </c>
      <c r="AJ56" s="371"/>
      <c r="AK56" s="371"/>
      <c r="AM56" s="232">
        <f>AVERAGE($I$4:I56)</f>
        <v>59.283018867924525</v>
      </c>
      <c r="AN56" s="232">
        <f>AVERAGE($J$4:J56)</f>
        <v>63.64150943396226</v>
      </c>
      <c r="AO56" s="232">
        <f>AVERAGE($K$4:K56)</f>
        <v>57.41509433962264</v>
      </c>
      <c r="AP56" s="232">
        <f>AVERAGE($L$4:L56)</f>
        <v>57.867924528301884</v>
      </c>
      <c r="AQ56" s="232">
        <f>AVERAGE($M$4:M56)</f>
        <v>60.54716981132076</v>
      </c>
      <c r="AR56" s="232">
        <f>AVERAGE($N$4:N56)</f>
        <v>65.64150943396227</v>
      </c>
      <c r="AS56" s="232">
        <f>AVERAGE($O$4:O56)</f>
        <v>364.39622641509436</v>
      </c>
      <c r="AT56" s="232">
        <f>AVERAGE($P$4:P56)</f>
        <v>60.73270440251574</v>
      </c>
    </row>
    <row r="57" spans="2:46" ht="13.5">
      <c r="B57" s="47">
        <v>54</v>
      </c>
      <c r="C57" s="22" t="s">
        <v>251</v>
      </c>
      <c r="D57" s="47" t="s">
        <v>162</v>
      </c>
      <c r="E57" s="47" t="s">
        <v>152</v>
      </c>
      <c r="F57" s="47" t="s">
        <v>252</v>
      </c>
      <c r="G57" s="47" t="s">
        <v>253</v>
      </c>
      <c r="H57" s="79">
        <v>19.6</v>
      </c>
      <c r="I57" s="47">
        <v>50</v>
      </c>
      <c r="J57" s="47">
        <v>52</v>
      </c>
      <c r="K57" s="47">
        <v>48</v>
      </c>
      <c r="L57" s="47">
        <v>65</v>
      </c>
      <c r="M57" s="47">
        <v>50</v>
      </c>
      <c r="N57" s="47">
        <v>55</v>
      </c>
      <c r="O57" s="47">
        <f t="shared" si="1"/>
        <v>320</v>
      </c>
      <c r="P57" s="80">
        <f t="shared" si="2"/>
        <v>53.333333333333336</v>
      </c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78" t="s">
        <v>167</v>
      </c>
      <c r="AI57" s="371" t="s">
        <v>168</v>
      </c>
      <c r="AJ57" s="371"/>
      <c r="AK57" s="371"/>
      <c r="AM57" s="232">
        <f>AVERAGE($I$4:I57)</f>
        <v>59.111111111111114</v>
      </c>
      <c r="AN57" s="232">
        <f>AVERAGE($J$4:J57)</f>
        <v>63.425925925925924</v>
      </c>
      <c r="AO57" s="232">
        <f>AVERAGE($K$4:K57)</f>
        <v>57.24074074074074</v>
      </c>
      <c r="AP57" s="232">
        <f>AVERAGE($L$4:L57)</f>
        <v>58</v>
      </c>
      <c r="AQ57" s="232">
        <f>AVERAGE($M$4:M57)</f>
        <v>60.351851851851855</v>
      </c>
      <c r="AR57" s="232">
        <f>AVERAGE($N$4:N57)</f>
        <v>65.44444444444444</v>
      </c>
      <c r="AS57" s="232">
        <f>AVERAGE($O$4:O57)</f>
        <v>363.5740740740741</v>
      </c>
      <c r="AT57" s="232">
        <f>AVERAGE($P$4:P57)</f>
        <v>60.5956790123457</v>
      </c>
    </row>
    <row r="58" spans="2:46" ht="13.5">
      <c r="B58" s="47">
        <v>55</v>
      </c>
      <c r="C58" s="22" t="s">
        <v>254</v>
      </c>
      <c r="D58" s="47" t="s">
        <v>162</v>
      </c>
      <c r="E58" s="47" t="s">
        <v>152</v>
      </c>
      <c r="F58" s="47" t="s">
        <v>252</v>
      </c>
      <c r="G58" s="47" t="s">
        <v>253</v>
      </c>
      <c r="H58" s="79">
        <v>76.6</v>
      </c>
      <c r="I58" s="47">
        <v>80</v>
      </c>
      <c r="J58" s="47">
        <v>82</v>
      </c>
      <c r="K58" s="47">
        <v>78</v>
      </c>
      <c r="L58" s="47">
        <v>95</v>
      </c>
      <c r="M58" s="47">
        <v>80</v>
      </c>
      <c r="N58" s="47">
        <v>85</v>
      </c>
      <c r="O58" s="47">
        <f t="shared" si="1"/>
        <v>500</v>
      </c>
      <c r="P58" s="80">
        <f t="shared" si="2"/>
        <v>83.33333333333333</v>
      </c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78" t="s">
        <v>169</v>
      </c>
      <c r="AI58" s="371" t="s">
        <v>167</v>
      </c>
      <c r="AJ58" s="371"/>
      <c r="AK58" s="371"/>
      <c r="AM58" s="232">
        <f>AVERAGE($I$4:I58)</f>
        <v>59.49090909090909</v>
      </c>
      <c r="AN58" s="232">
        <f>AVERAGE($J$4:J58)</f>
        <v>63.763636363636365</v>
      </c>
      <c r="AO58" s="232">
        <f>AVERAGE($K$4:K58)</f>
        <v>57.61818181818182</v>
      </c>
      <c r="AP58" s="232">
        <f>AVERAGE($L$4:L58)</f>
        <v>58.67272727272727</v>
      </c>
      <c r="AQ58" s="232">
        <f>AVERAGE($M$4:M58)</f>
        <v>60.70909090909091</v>
      </c>
      <c r="AR58" s="232">
        <f>AVERAGE($N$4:N58)</f>
        <v>65.8</v>
      </c>
      <c r="AS58" s="232">
        <f>AVERAGE($O$4:O58)</f>
        <v>366.05454545454546</v>
      </c>
      <c r="AT58" s="232">
        <f>AVERAGE($P$4:P58)</f>
        <v>61.009090909090936</v>
      </c>
    </row>
    <row r="59" spans="2:46" ht="13.5">
      <c r="B59" s="47">
        <v>56</v>
      </c>
      <c r="C59" s="22" t="s">
        <v>255</v>
      </c>
      <c r="D59" s="47" t="s">
        <v>256</v>
      </c>
      <c r="E59" s="47" t="s">
        <v>152</v>
      </c>
      <c r="F59" s="47" t="s">
        <v>257</v>
      </c>
      <c r="G59" s="47" t="s">
        <v>258</v>
      </c>
      <c r="H59" s="79">
        <v>28</v>
      </c>
      <c r="I59" s="47">
        <v>40</v>
      </c>
      <c r="J59" s="47">
        <v>80</v>
      </c>
      <c r="K59" s="47">
        <v>35</v>
      </c>
      <c r="L59" s="47">
        <v>35</v>
      </c>
      <c r="M59" s="47">
        <v>45</v>
      </c>
      <c r="N59" s="47">
        <v>70</v>
      </c>
      <c r="O59" s="47">
        <f t="shared" si="1"/>
        <v>305</v>
      </c>
      <c r="P59" s="80">
        <f t="shared" si="2"/>
        <v>50.833333333333336</v>
      </c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78" t="s">
        <v>167</v>
      </c>
      <c r="AI59" s="371" t="s">
        <v>168</v>
      </c>
      <c r="AJ59" s="371"/>
      <c r="AK59" s="371"/>
      <c r="AM59" s="232">
        <f>AVERAGE($I$4:I59)</f>
        <v>59.142857142857146</v>
      </c>
      <c r="AN59" s="232">
        <f>AVERAGE($J$4:J59)</f>
        <v>64.05357142857143</v>
      </c>
      <c r="AO59" s="232">
        <f>AVERAGE($K$4:K59)</f>
        <v>57.214285714285715</v>
      </c>
      <c r="AP59" s="232">
        <f>AVERAGE($L$4:L59)</f>
        <v>58.25</v>
      </c>
      <c r="AQ59" s="232">
        <f>AVERAGE($M$4:M59)</f>
        <v>60.42857142857143</v>
      </c>
      <c r="AR59" s="232">
        <f>AVERAGE($N$4:N59)</f>
        <v>65.875</v>
      </c>
      <c r="AS59" s="232">
        <f>AVERAGE($O$4:O59)</f>
        <v>364.9642857142857</v>
      </c>
      <c r="AT59" s="232">
        <f>AVERAGE($P$4:P59)</f>
        <v>60.82738095238098</v>
      </c>
    </row>
    <row r="60" spans="2:46" ht="13.5">
      <c r="B60" s="47">
        <v>57</v>
      </c>
      <c r="C60" s="22" t="s">
        <v>259</v>
      </c>
      <c r="D60" s="47" t="s">
        <v>256</v>
      </c>
      <c r="E60" s="47" t="s">
        <v>152</v>
      </c>
      <c r="F60" s="47" t="s">
        <v>257</v>
      </c>
      <c r="G60" s="47" t="s">
        <v>258</v>
      </c>
      <c r="H60" s="79">
        <v>32</v>
      </c>
      <c r="I60" s="47">
        <v>65</v>
      </c>
      <c r="J60" s="47">
        <v>105</v>
      </c>
      <c r="K60" s="47">
        <v>60</v>
      </c>
      <c r="L60" s="47">
        <v>60</v>
      </c>
      <c r="M60" s="47">
        <v>70</v>
      </c>
      <c r="N60" s="47">
        <v>95</v>
      </c>
      <c r="O60" s="47">
        <f t="shared" si="1"/>
        <v>455</v>
      </c>
      <c r="P60" s="80">
        <f t="shared" si="2"/>
        <v>75.83333333333333</v>
      </c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78" t="s">
        <v>169</v>
      </c>
      <c r="AI60" s="371" t="s">
        <v>167</v>
      </c>
      <c r="AJ60" s="371"/>
      <c r="AK60" s="371"/>
      <c r="AM60" s="232">
        <f>AVERAGE($I$4:I60)</f>
        <v>59.24561403508772</v>
      </c>
      <c r="AN60" s="232">
        <f>AVERAGE($J$4:J60)</f>
        <v>64.7719298245614</v>
      </c>
      <c r="AO60" s="232">
        <f>AVERAGE($K$4:K60)</f>
        <v>57.26315789473684</v>
      </c>
      <c r="AP60" s="232">
        <f>AVERAGE($L$4:L60)</f>
        <v>58.280701754385966</v>
      </c>
      <c r="AQ60" s="232">
        <f>AVERAGE($M$4:M60)</f>
        <v>60.59649122807018</v>
      </c>
      <c r="AR60" s="232">
        <f>AVERAGE($N$4:N60)</f>
        <v>66.3859649122807</v>
      </c>
      <c r="AS60" s="232">
        <f>AVERAGE($O$4:O60)</f>
        <v>366.5438596491228</v>
      </c>
      <c r="AT60" s="232">
        <f>AVERAGE($P$4:P60)</f>
        <v>61.09064327485383</v>
      </c>
    </row>
    <row r="61" spans="2:46" ht="13.5">
      <c r="B61" s="47">
        <v>58</v>
      </c>
      <c r="C61" s="22" t="s">
        <v>260</v>
      </c>
      <c r="D61" s="47" t="s">
        <v>156</v>
      </c>
      <c r="E61" s="47" t="s">
        <v>152</v>
      </c>
      <c r="F61" s="47" t="s">
        <v>196</v>
      </c>
      <c r="G61" s="47" t="s">
        <v>222</v>
      </c>
      <c r="H61" s="79">
        <v>19</v>
      </c>
      <c r="I61" s="47">
        <v>55</v>
      </c>
      <c r="J61" s="47">
        <v>70</v>
      </c>
      <c r="K61" s="47">
        <v>45</v>
      </c>
      <c r="L61" s="47">
        <v>70</v>
      </c>
      <c r="M61" s="47">
        <v>50</v>
      </c>
      <c r="N61" s="47">
        <v>60</v>
      </c>
      <c r="O61" s="47">
        <f t="shared" si="1"/>
        <v>350</v>
      </c>
      <c r="P61" s="80">
        <f t="shared" si="2"/>
        <v>58.333333333333336</v>
      </c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78" t="s">
        <v>167</v>
      </c>
      <c r="AI61" s="371" t="s">
        <v>168</v>
      </c>
      <c r="AJ61" s="371"/>
      <c r="AK61" s="371"/>
      <c r="AM61" s="232">
        <f>AVERAGE($I$4:I61)</f>
        <v>59.172413793103445</v>
      </c>
      <c r="AN61" s="232">
        <f>AVERAGE($J$4:J61)</f>
        <v>64.86206896551724</v>
      </c>
      <c r="AO61" s="232">
        <f>AVERAGE($K$4:K61)</f>
        <v>57.05172413793103</v>
      </c>
      <c r="AP61" s="232">
        <f>AVERAGE($L$4:L61)</f>
        <v>58.48275862068966</v>
      </c>
      <c r="AQ61" s="232">
        <f>AVERAGE($M$4:M61)</f>
        <v>60.41379310344828</v>
      </c>
      <c r="AR61" s="232">
        <f>AVERAGE($N$4:N61)</f>
        <v>66.27586206896552</v>
      </c>
      <c r="AS61" s="232">
        <f>AVERAGE($O$4:O61)</f>
        <v>366.2586206896552</v>
      </c>
      <c r="AT61" s="232">
        <f>AVERAGE($P$4:P61)</f>
        <v>61.04310344827589</v>
      </c>
    </row>
    <row r="62" spans="2:46" ht="13.5">
      <c r="B62" s="47">
        <v>59</v>
      </c>
      <c r="C62" s="22" t="s">
        <v>261</v>
      </c>
      <c r="D62" s="47" t="s">
        <v>156</v>
      </c>
      <c r="E62" s="47" t="s">
        <v>152</v>
      </c>
      <c r="F62" s="47" t="s">
        <v>196</v>
      </c>
      <c r="G62" s="47" t="s">
        <v>222</v>
      </c>
      <c r="H62" s="79">
        <v>155</v>
      </c>
      <c r="I62" s="47">
        <v>90</v>
      </c>
      <c r="J62" s="47">
        <v>110</v>
      </c>
      <c r="K62" s="47">
        <v>80</v>
      </c>
      <c r="L62" s="47">
        <v>100</v>
      </c>
      <c r="M62" s="47">
        <v>80</v>
      </c>
      <c r="N62" s="47">
        <v>95</v>
      </c>
      <c r="O62" s="47">
        <f t="shared" si="1"/>
        <v>555</v>
      </c>
      <c r="P62" s="80">
        <f t="shared" si="2"/>
        <v>92.5</v>
      </c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78" t="s">
        <v>169</v>
      </c>
      <c r="AI62" s="371" t="s">
        <v>167</v>
      </c>
      <c r="AJ62" s="371"/>
      <c r="AK62" s="371"/>
      <c r="AM62" s="232">
        <f>AVERAGE($I$4:I62)</f>
        <v>59.69491525423729</v>
      </c>
      <c r="AN62" s="232">
        <f>AVERAGE($J$4:J62)</f>
        <v>65.62711864406779</v>
      </c>
      <c r="AO62" s="232">
        <f>AVERAGE($K$4:K62)</f>
        <v>57.440677966101696</v>
      </c>
      <c r="AP62" s="232">
        <f>AVERAGE($L$4:L62)</f>
        <v>59.186440677966104</v>
      </c>
      <c r="AQ62" s="232">
        <f>AVERAGE($M$4:M62)</f>
        <v>60.74576271186441</v>
      </c>
      <c r="AR62" s="232">
        <f>AVERAGE($N$4:N62)</f>
        <v>66.76271186440678</v>
      </c>
      <c r="AS62" s="232">
        <f>AVERAGE($O$4:O62)</f>
        <v>369.45762711864404</v>
      </c>
      <c r="AT62" s="232">
        <f>AVERAGE($P$4:P62)</f>
        <v>61.57627118644071</v>
      </c>
    </row>
    <row r="63" spans="2:46" ht="13.5">
      <c r="B63" s="47">
        <v>60</v>
      </c>
      <c r="C63" s="22" t="s">
        <v>262</v>
      </c>
      <c r="D63" s="47" t="s">
        <v>162</v>
      </c>
      <c r="E63" s="47" t="s">
        <v>152</v>
      </c>
      <c r="F63" s="47" t="s">
        <v>263</v>
      </c>
      <c r="G63" s="47" t="s">
        <v>252</v>
      </c>
      <c r="H63" s="79">
        <v>12.4</v>
      </c>
      <c r="I63" s="47">
        <v>40</v>
      </c>
      <c r="J63" s="47">
        <v>50</v>
      </c>
      <c r="K63" s="47">
        <v>40</v>
      </c>
      <c r="L63" s="47">
        <v>40</v>
      </c>
      <c r="M63" s="47">
        <v>40</v>
      </c>
      <c r="N63" s="47">
        <v>90</v>
      </c>
      <c r="O63" s="47">
        <f t="shared" si="1"/>
        <v>300</v>
      </c>
      <c r="P63" s="80">
        <f t="shared" si="2"/>
        <v>50</v>
      </c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78" t="s">
        <v>167</v>
      </c>
      <c r="AI63" s="371" t="s">
        <v>168</v>
      </c>
      <c r="AJ63" s="371"/>
      <c r="AK63" s="371"/>
      <c r="AM63" s="232">
        <f>AVERAGE($I$4:I63)</f>
        <v>59.36666666666667</v>
      </c>
      <c r="AN63" s="232">
        <f>AVERAGE($J$4:J63)</f>
        <v>65.36666666666666</v>
      </c>
      <c r="AO63" s="232">
        <f>AVERAGE($K$4:K63)</f>
        <v>57.15</v>
      </c>
      <c r="AP63" s="232">
        <f>AVERAGE($L$4:L63)</f>
        <v>58.86666666666667</v>
      </c>
      <c r="AQ63" s="232">
        <f>AVERAGE($M$4:M63)</f>
        <v>60.4</v>
      </c>
      <c r="AR63" s="232">
        <f>AVERAGE($N$4:N63)</f>
        <v>67.15</v>
      </c>
      <c r="AS63" s="232">
        <f>AVERAGE($O$4:O63)</f>
        <v>368.3</v>
      </c>
      <c r="AT63" s="232">
        <f>AVERAGE($P$4:P63)</f>
        <v>61.38333333333336</v>
      </c>
    </row>
    <row r="64" spans="2:46" ht="13.5">
      <c r="B64" s="47">
        <v>61</v>
      </c>
      <c r="C64" s="22" t="s">
        <v>265</v>
      </c>
      <c r="D64" s="47" t="s">
        <v>162</v>
      </c>
      <c r="E64" s="47" t="s">
        <v>152</v>
      </c>
      <c r="F64" s="47" t="s">
        <v>263</v>
      </c>
      <c r="G64" s="47" t="s">
        <v>252</v>
      </c>
      <c r="H64" s="79">
        <v>20</v>
      </c>
      <c r="I64" s="47">
        <v>65</v>
      </c>
      <c r="J64" s="47">
        <v>65</v>
      </c>
      <c r="K64" s="47">
        <v>65</v>
      </c>
      <c r="L64" s="47">
        <v>50</v>
      </c>
      <c r="M64" s="47">
        <v>50</v>
      </c>
      <c r="N64" s="47">
        <v>90</v>
      </c>
      <c r="O64" s="47">
        <f t="shared" si="1"/>
        <v>385</v>
      </c>
      <c r="P64" s="80">
        <f t="shared" si="2"/>
        <v>64.16666666666667</v>
      </c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78" t="s">
        <v>169</v>
      </c>
      <c r="AI64" s="371" t="s">
        <v>168</v>
      </c>
      <c r="AJ64" s="371"/>
      <c r="AK64" s="81" t="s">
        <v>203</v>
      </c>
      <c r="AM64" s="232">
        <f>AVERAGE($I$4:I64)</f>
        <v>59.459016393442624</v>
      </c>
      <c r="AN64" s="232">
        <f>AVERAGE($J$4:J64)</f>
        <v>65.36065573770492</v>
      </c>
      <c r="AO64" s="232">
        <f>AVERAGE($K$4:K64)</f>
        <v>57.278688524590166</v>
      </c>
      <c r="AP64" s="232">
        <f>AVERAGE($L$4:L64)</f>
        <v>58.721311475409834</v>
      </c>
      <c r="AQ64" s="232">
        <f>AVERAGE($M$4:M64)</f>
        <v>60.22950819672131</v>
      </c>
      <c r="AR64" s="232">
        <f>AVERAGE($N$4:N64)</f>
        <v>67.52459016393442</v>
      </c>
      <c r="AS64" s="232">
        <f>AVERAGE($O$4:O64)</f>
        <v>368.57377049180326</v>
      </c>
      <c r="AT64" s="232">
        <f>AVERAGE($P$4:P64)</f>
        <v>61.42896174863391</v>
      </c>
    </row>
    <row r="65" spans="2:46" ht="13.5">
      <c r="B65" s="47">
        <v>62</v>
      </c>
      <c r="C65" s="22" t="s">
        <v>264</v>
      </c>
      <c r="D65" s="47" t="s">
        <v>162</v>
      </c>
      <c r="E65" s="47" t="s">
        <v>256</v>
      </c>
      <c r="F65" s="47" t="s">
        <v>263</v>
      </c>
      <c r="G65" s="47" t="s">
        <v>252</v>
      </c>
      <c r="H65" s="79">
        <v>54</v>
      </c>
      <c r="I65" s="47">
        <v>90</v>
      </c>
      <c r="J65" s="47">
        <v>85</v>
      </c>
      <c r="K65" s="47">
        <v>95</v>
      </c>
      <c r="L65" s="47">
        <v>70</v>
      </c>
      <c r="M65" s="47">
        <v>90</v>
      </c>
      <c r="N65" s="47">
        <v>70</v>
      </c>
      <c r="O65" s="47">
        <f t="shared" si="1"/>
        <v>500</v>
      </c>
      <c r="P65" s="80">
        <f t="shared" si="2"/>
        <v>83.33333333333333</v>
      </c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78" t="s">
        <v>169</v>
      </c>
      <c r="AI65" s="371" t="s">
        <v>167</v>
      </c>
      <c r="AJ65" s="371"/>
      <c r="AK65" s="371"/>
      <c r="AM65" s="232">
        <f>AVERAGE($I$4:I65)</f>
        <v>59.95161290322581</v>
      </c>
      <c r="AN65" s="232">
        <f>AVERAGE($J$4:J65)</f>
        <v>65.6774193548387</v>
      </c>
      <c r="AO65" s="232">
        <f>AVERAGE($K$4:K65)</f>
        <v>57.88709677419355</v>
      </c>
      <c r="AP65" s="232">
        <f>AVERAGE($L$4:L65)</f>
        <v>58.903225806451616</v>
      </c>
      <c r="AQ65" s="232">
        <f>AVERAGE($M$4:M65)</f>
        <v>60.70967741935484</v>
      </c>
      <c r="AR65" s="232">
        <f>AVERAGE($N$4:N65)</f>
        <v>67.56451612903226</v>
      </c>
      <c r="AS65" s="232">
        <f>AVERAGE($O$4:O65)</f>
        <v>370.69354838709677</v>
      </c>
      <c r="AT65" s="232">
        <f>AVERAGE($P$4:P65)</f>
        <v>61.78225806451616</v>
      </c>
    </row>
    <row r="66" spans="2:46" ht="13.5">
      <c r="B66" s="47">
        <v>63</v>
      </c>
      <c r="C66" s="22" t="s">
        <v>267</v>
      </c>
      <c r="D66" s="47" t="s">
        <v>268</v>
      </c>
      <c r="E66" s="47" t="s">
        <v>152</v>
      </c>
      <c r="F66" s="47" t="s">
        <v>269</v>
      </c>
      <c r="G66" s="47" t="s">
        <v>228</v>
      </c>
      <c r="H66" s="79">
        <v>19.5</v>
      </c>
      <c r="I66" s="47">
        <v>23</v>
      </c>
      <c r="J66" s="47">
        <v>20</v>
      </c>
      <c r="K66" s="47">
        <v>15</v>
      </c>
      <c r="L66" s="47">
        <v>105</v>
      </c>
      <c r="M66" s="47">
        <v>55</v>
      </c>
      <c r="N66" s="47">
        <v>90</v>
      </c>
      <c r="O66" s="47">
        <f t="shared" si="1"/>
        <v>308</v>
      </c>
      <c r="P66" s="80">
        <f t="shared" si="2"/>
        <v>51.333333333333336</v>
      </c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78" t="s">
        <v>167</v>
      </c>
      <c r="AI66" s="371" t="s">
        <v>168</v>
      </c>
      <c r="AJ66" s="371"/>
      <c r="AK66" s="371"/>
      <c r="AM66" s="232">
        <f>AVERAGE($I$4:I66)</f>
        <v>59.36507936507937</v>
      </c>
      <c r="AN66" s="232">
        <f>AVERAGE($J$4:J66)</f>
        <v>64.95238095238095</v>
      </c>
      <c r="AO66" s="232">
        <f>AVERAGE($K$4:K66)</f>
        <v>57.20634920634921</v>
      </c>
      <c r="AP66" s="232">
        <f>AVERAGE($L$4:L66)</f>
        <v>59.63492063492063</v>
      </c>
      <c r="AQ66" s="232">
        <f>AVERAGE($M$4:M66)</f>
        <v>60.61904761904762</v>
      </c>
      <c r="AR66" s="232">
        <f>AVERAGE($N$4:N66)</f>
        <v>67.92063492063492</v>
      </c>
      <c r="AS66" s="232">
        <f>AVERAGE($O$4:O66)</f>
        <v>369.6984126984127</v>
      </c>
      <c r="AT66" s="232">
        <f>AVERAGE($P$4:P66)</f>
        <v>61.61640211640215</v>
      </c>
    </row>
    <row r="67" spans="2:46" ht="13.5">
      <c r="B67" s="47">
        <v>64</v>
      </c>
      <c r="C67" s="22" t="s">
        <v>270</v>
      </c>
      <c r="D67" s="47" t="s">
        <v>268</v>
      </c>
      <c r="E67" s="47" t="s">
        <v>152</v>
      </c>
      <c r="F67" s="47" t="s">
        <v>269</v>
      </c>
      <c r="G67" s="47" t="s">
        <v>228</v>
      </c>
      <c r="H67" s="79">
        <v>56.5</v>
      </c>
      <c r="I67" s="47">
        <v>40</v>
      </c>
      <c r="J67" s="47">
        <v>35</v>
      </c>
      <c r="K67" s="47">
        <v>30</v>
      </c>
      <c r="L67" s="47">
        <v>120</v>
      </c>
      <c r="M67" s="47">
        <v>70</v>
      </c>
      <c r="N67" s="47">
        <v>105</v>
      </c>
      <c r="O67" s="47">
        <f t="shared" si="1"/>
        <v>400</v>
      </c>
      <c r="P67" s="80">
        <f t="shared" si="2"/>
        <v>66.66666666666667</v>
      </c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78" t="s">
        <v>169</v>
      </c>
      <c r="AI67" s="371" t="s">
        <v>168</v>
      </c>
      <c r="AJ67" s="371"/>
      <c r="AK67" s="371"/>
      <c r="AM67" s="232">
        <f>AVERAGE($I$4:I67)</f>
        <v>59.0625</v>
      </c>
      <c r="AN67" s="232">
        <f>AVERAGE($J$4:J67)</f>
        <v>64.484375</v>
      </c>
      <c r="AO67" s="232">
        <f>AVERAGE($K$4:K67)</f>
        <v>56.78125</v>
      </c>
      <c r="AP67" s="232">
        <f>AVERAGE($L$4:L67)</f>
        <v>60.578125</v>
      </c>
      <c r="AQ67" s="232">
        <f>AVERAGE($M$4:M67)</f>
        <v>60.765625</v>
      </c>
      <c r="AR67" s="232">
        <f>AVERAGE($N$4:N67)</f>
        <v>68.5</v>
      </c>
      <c r="AS67" s="232">
        <f>AVERAGE($O$4:O67)</f>
        <v>370.171875</v>
      </c>
      <c r="AT67" s="232">
        <f>AVERAGE($P$4:P67)</f>
        <v>61.69531250000003</v>
      </c>
    </row>
    <row r="68" spans="2:46" ht="13.5">
      <c r="B68" s="47">
        <v>65</v>
      </c>
      <c r="C68" s="22" t="s">
        <v>271</v>
      </c>
      <c r="D68" s="47" t="s">
        <v>268</v>
      </c>
      <c r="E68" s="47" t="s">
        <v>152</v>
      </c>
      <c r="F68" s="47" t="s">
        <v>269</v>
      </c>
      <c r="G68" s="47" t="s">
        <v>228</v>
      </c>
      <c r="H68" s="79">
        <v>48</v>
      </c>
      <c r="I68" s="47">
        <v>55</v>
      </c>
      <c r="J68" s="47">
        <v>50</v>
      </c>
      <c r="K68" s="47">
        <v>45</v>
      </c>
      <c r="L68" s="47">
        <v>135</v>
      </c>
      <c r="M68" s="47">
        <v>85</v>
      </c>
      <c r="N68" s="47">
        <v>120</v>
      </c>
      <c r="O68" s="47">
        <f t="shared" si="1"/>
        <v>490</v>
      </c>
      <c r="P68" s="80">
        <f t="shared" si="2"/>
        <v>81.66666666666667</v>
      </c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78" t="s">
        <v>169</v>
      </c>
      <c r="AI68" s="371" t="s">
        <v>167</v>
      </c>
      <c r="AJ68" s="371"/>
      <c r="AK68" s="371"/>
      <c r="AM68" s="232">
        <f>AVERAGE($I$4:I68)</f>
        <v>59</v>
      </c>
      <c r="AN68" s="232">
        <f>AVERAGE($J$4:J68)</f>
        <v>64.26153846153846</v>
      </c>
      <c r="AO68" s="232">
        <f>AVERAGE($K$4:K68)</f>
        <v>56.6</v>
      </c>
      <c r="AP68" s="232">
        <f>AVERAGE($L$4:L68)</f>
        <v>61.723076923076924</v>
      </c>
      <c r="AQ68" s="232">
        <f>AVERAGE($M$4:M68)</f>
        <v>61.13846153846154</v>
      </c>
      <c r="AR68" s="232">
        <f>AVERAGE($N$4:N68)</f>
        <v>69.29230769230769</v>
      </c>
      <c r="AS68" s="232">
        <f>AVERAGE($O$4:O68)</f>
        <v>372.0153846153846</v>
      </c>
      <c r="AT68" s="232">
        <f>AVERAGE($P$4:P68)</f>
        <v>62.00256410256413</v>
      </c>
    </row>
    <row r="69" spans="2:46" ht="13.5">
      <c r="B69" s="47">
        <v>66</v>
      </c>
      <c r="C69" s="22" t="s">
        <v>272</v>
      </c>
      <c r="D69" s="47" t="s">
        <v>256</v>
      </c>
      <c r="E69" s="47" t="s">
        <v>152</v>
      </c>
      <c r="F69" s="47" t="s">
        <v>191</v>
      </c>
      <c r="G69" s="47" t="s">
        <v>273</v>
      </c>
      <c r="H69" s="79">
        <v>19.5</v>
      </c>
      <c r="I69" s="47">
        <v>70</v>
      </c>
      <c r="J69" s="47">
        <v>80</v>
      </c>
      <c r="K69" s="47">
        <v>50</v>
      </c>
      <c r="L69" s="47">
        <v>35</v>
      </c>
      <c r="M69" s="47">
        <v>35</v>
      </c>
      <c r="N69" s="47">
        <v>35</v>
      </c>
      <c r="O69" s="47">
        <f t="shared" si="1"/>
        <v>305</v>
      </c>
      <c r="P69" s="80">
        <f t="shared" si="2"/>
        <v>50.833333333333336</v>
      </c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78" t="s">
        <v>167</v>
      </c>
      <c r="AI69" s="371" t="s">
        <v>168</v>
      </c>
      <c r="AJ69" s="371"/>
      <c r="AK69" s="371"/>
      <c r="AM69" s="232">
        <f>AVERAGE($I$4:I69)</f>
        <v>59.166666666666664</v>
      </c>
      <c r="AN69" s="232">
        <f>AVERAGE($J$4:J69)</f>
        <v>64.5</v>
      </c>
      <c r="AO69" s="232">
        <f>AVERAGE($K$4:K69)</f>
        <v>56.5</v>
      </c>
      <c r="AP69" s="232">
        <f>AVERAGE($L$4:L69)</f>
        <v>61.31818181818182</v>
      </c>
      <c r="AQ69" s="232">
        <f>AVERAGE($M$4:M69)</f>
        <v>60.74242424242424</v>
      </c>
      <c r="AR69" s="232">
        <f>AVERAGE($N$4:N69)</f>
        <v>68.77272727272727</v>
      </c>
      <c r="AS69" s="232">
        <f>AVERAGE($O$4:O69)</f>
        <v>371</v>
      </c>
      <c r="AT69" s="232">
        <f>AVERAGE($P$4:P69)</f>
        <v>61.833333333333364</v>
      </c>
    </row>
    <row r="70" spans="2:46" ht="13.5">
      <c r="B70" s="47">
        <v>67</v>
      </c>
      <c r="C70" s="22" t="s">
        <v>274</v>
      </c>
      <c r="D70" s="47" t="s">
        <v>256</v>
      </c>
      <c r="E70" s="47" t="s">
        <v>152</v>
      </c>
      <c r="F70" s="47" t="s">
        <v>191</v>
      </c>
      <c r="G70" s="47" t="s">
        <v>273</v>
      </c>
      <c r="H70" s="79">
        <v>70.5</v>
      </c>
      <c r="I70" s="47">
        <v>80</v>
      </c>
      <c r="J70" s="47">
        <v>100</v>
      </c>
      <c r="K70" s="47">
        <v>70</v>
      </c>
      <c r="L70" s="47">
        <v>50</v>
      </c>
      <c r="M70" s="47">
        <v>60</v>
      </c>
      <c r="N70" s="47">
        <v>45</v>
      </c>
      <c r="O70" s="47">
        <f t="shared" si="1"/>
        <v>405</v>
      </c>
      <c r="P70" s="80">
        <f t="shared" si="2"/>
        <v>67.5</v>
      </c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78" t="s">
        <v>169</v>
      </c>
      <c r="AI70" s="371" t="s">
        <v>168</v>
      </c>
      <c r="AJ70" s="371"/>
      <c r="AK70" s="371"/>
      <c r="AM70" s="232">
        <f>AVERAGE($I$4:I70)</f>
        <v>59.47761194029851</v>
      </c>
      <c r="AN70" s="232">
        <f>AVERAGE($J$4:J70)</f>
        <v>65.02985074626865</v>
      </c>
      <c r="AO70" s="232">
        <f>AVERAGE($K$4:K70)</f>
        <v>56.701492537313435</v>
      </c>
      <c r="AP70" s="232">
        <f>AVERAGE($L$4:L70)</f>
        <v>61.149253731343286</v>
      </c>
      <c r="AQ70" s="232">
        <f>AVERAGE($M$4:M70)</f>
        <v>60.73134328358209</v>
      </c>
      <c r="AR70" s="232">
        <f>AVERAGE($N$4:N70)</f>
        <v>68.41791044776119</v>
      </c>
      <c r="AS70" s="232">
        <f>AVERAGE($O$4:O70)</f>
        <v>371.5074626865672</v>
      </c>
      <c r="AT70" s="232">
        <f>AVERAGE($P$4:P70)</f>
        <v>61.91791044776122</v>
      </c>
    </row>
    <row r="71" spans="2:46" ht="13.5">
      <c r="B71" s="47">
        <v>68</v>
      </c>
      <c r="C71" s="22" t="s">
        <v>275</v>
      </c>
      <c r="D71" s="47" t="s">
        <v>256</v>
      </c>
      <c r="E71" s="47" t="s">
        <v>152</v>
      </c>
      <c r="F71" s="47" t="s">
        <v>191</v>
      </c>
      <c r="G71" s="47" t="s">
        <v>273</v>
      </c>
      <c r="H71" s="79">
        <v>130</v>
      </c>
      <c r="I71" s="47">
        <v>90</v>
      </c>
      <c r="J71" s="47">
        <v>130</v>
      </c>
      <c r="K71" s="47">
        <v>80</v>
      </c>
      <c r="L71" s="47">
        <v>65</v>
      </c>
      <c r="M71" s="47">
        <v>85</v>
      </c>
      <c r="N71" s="47">
        <v>55</v>
      </c>
      <c r="O71" s="47">
        <f t="shared" si="1"/>
        <v>505</v>
      </c>
      <c r="P71" s="80">
        <f t="shared" si="2"/>
        <v>84.16666666666667</v>
      </c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78" t="s">
        <v>169</v>
      </c>
      <c r="AI71" s="371" t="s">
        <v>167</v>
      </c>
      <c r="AJ71" s="371"/>
      <c r="AK71" s="371"/>
      <c r="AM71" s="232">
        <f>AVERAGE($I$4:I71)</f>
        <v>59.9264705882353</v>
      </c>
      <c r="AN71" s="232">
        <f>AVERAGE($J$4:J71)</f>
        <v>65.98529411764706</v>
      </c>
      <c r="AO71" s="232">
        <f>AVERAGE($K$4:K71)</f>
        <v>57.044117647058826</v>
      </c>
      <c r="AP71" s="232">
        <f>AVERAGE($L$4:L71)</f>
        <v>61.205882352941174</v>
      </c>
      <c r="AQ71" s="232">
        <f>AVERAGE($M$4:M71)</f>
        <v>61.088235294117645</v>
      </c>
      <c r="AR71" s="232">
        <f>AVERAGE($N$4:N71)</f>
        <v>68.22058823529412</v>
      </c>
      <c r="AS71" s="232">
        <f>AVERAGE($O$4:O71)</f>
        <v>373.47058823529414</v>
      </c>
      <c r="AT71" s="232">
        <f>AVERAGE($P$4:P71)</f>
        <v>62.24509803921572</v>
      </c>
    </row>
    <row r="72" spans="2:46" ht="13.5">
      <c r="B72" s="47">
        <v>69</v>
      </c>
      <c r="C72" s="22" t="s">
        <v>276</v>
      </c>
      <c r="D72" s="47" t="s">
        <v>120</v>
      </c>
      <c r="E72" s="47" t="s">
        <v>121</v>
      </c>
      <c r="F72" s="47" t="s">
        <v>233</v>
      </c>
      <c r="G72" s="47" t="s">
        <v>152</v>
      </c>
      <c r="H72" s="79">
        <v>4</v>
      </c>
      <c r="I72" s="47">
        <v>50</v>
      </c>
      <c r="J72" s="47">
        <v>75</v>
      </c>
      <c r="K72" s="47">
        <v>35</v>
      </c>
      <c r="L72" s="47">
        <v>70</v>
      </c>
      <c r="M72" s="47">
        <v>30</v>
      </c>
      <c r="N72" s="47">
        <v>40</v>
      </c>
      <c r="O72" s="47">
        <f t="shared" si="1"/>
        <v>300</v>
      </c>
      <c r="P72" s="80">
        <f t="shared" si="2"/>
        <v>50</v>
      </c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78" t="s">
        <v>167</v>
      </c>
      <c r="AI72" s="371" t="s">
        <v>168</v>
      </c>
      <c r="AJ72" s="371"/>
      <c r="AK72" s="371"/>
      <c r="AM72" s="232">
        <f>AVERAGE($I$4:I72)</f>
        <v>59.78260869565217</v>
      </c>
      <c r="AN72" s="232">
        <f>AVERAGE($J$4:J72)</f>
        <v>66.1159420289855</v>
      </c>
      <c r="AO72" s="232">
        <f>AVERAGE($K$4:K72)</f>
        <v>56.72463768115942</v>
      </c>
      <c r="AP72" s="232">
        <f>AVERAGE($L$4:L72)</f>
        <v>61.333333333333336</v>
      </c>
      <c r="AQ72" s="232">
        <f>AVERAGE($M$4:M72)</f>
        <v>60.63768115942029</v>
      </c>
      <c r="AR72" s="232">
        <f>AVERAGE($N$4:N72)</f>
        <v>67.81159420289855</v>
      </c>
      <c r="AS72" s="232">
        <f>AVERAGE($O$4:O72)</f>
        <v>372.40579710144925</v>
      </c>
      <c r="AT72" s="232">
        <f>AVERAGE($P$4:P72)</f>
        <v>62.06763285024158</v>
      </c>
    </row>
    <row r="73" spans="2:46" ht="13.5">
      <c r="B73" s="47">
        <v>70</v>
      </c>
      <c r="C73" s="22" t="s">
        <v>277</v>
      </c>
      <c r="D73" s="47" t="s">
        <v>120</v>
      </c>
      <c r="E73" s="47" t="s">
        <v>121</v>
      </c>
      <c r="F73" s="47" t="s">
        <v>233</v>
      </c>
      <c r="G73" s="47" t="s">
        <v>152</v>
      </c>
      <c r="H73" s="79">
        <v>6.4</v>
      </c>
      <c r="I73" s="47">
        <v>65</v>
      </c>
      <c r="J73" s="47">
        <v>90</v>
      </c>
      <c r="K73" s="47">
        <v>50</v>
      </c>
      <c r="L73" s="47">
        <v>85</v>
      </c>
      <c r="M73" s="47">
        <v>45</v>
      </c>
      <c r="N73" s="47">
        <v>55</v>
      </c>
      <c r="O73" s="47">
        <f t="shared" si="1"/>
        <v>390</v>
      </c>
      <c r="P73" s="80">
        <f t="shared" si="2"/>
        <v>65</v>
      </c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78" t="s">
        <v>169</v>
      </c>
      <c r="AI73" s="371" t="s">
        <v>168</v>
      </c>
      <c r="AJ73" s="371"/>
      <c r="AK73" s="371"/>
      <c r="AM73" s="232">
        <f>AVERAGE($I$4:I73)</f>
        <v>59.857142857142854</v>
      </c>
      <c r="AN73" s="232">
        <f>AVERAGE($J$4:J73)</f>
        <v>66.45714285714286</v>
      </c>
      <c r="AO73" s="232">
        <f>AVERAGE($K$4:K73)</f>
        <v>56.628571428571426</v>
      </c>
      <c r="AP73" s="232">
        <f>AVERAGE($L$4:L73)</f>
        <v>61.67142857142857</v>
      </c>
      <c r="AQ73" s="232">
        <f>AVERAGE($M$4:M73)</f>
        <v>60.41428571428571</v>
      </c>
      <c r="AR73" s="232">
        <f>AVERAGE($N$4:N73)</f>
        <v>67.62857142857143</v>
      </c>
      <c r="AS73" s="232">
        <f>AVERAGE($O$4:O73)</f>
        <v>372.65714285714284</v>
      </c>
      <c r="AT73" s="232">
        <f>AVERAGE($P$4:P73)</f>
        <v>62.10952380952384</v>
      </c>
    </row>
    <row r="74" spans="2:46" ht="13.5">
      <c r="B74" s="47">
        <v>71</v>
      </c>
      <c r="C74" s="22" t="s">
        <v>278</v>
      </c>
      <c r="D74" s="47" t="s">
        <v>120</v>
      </c>
      <c r="E74" s="47" t="s">
        <v>121</v>
      </c>
      <c r="F74" s="47" t="s">
        <v>233</v>
      </c>
      <c r="G74" s="47" t="s">
        <v>152</v>
      </c>
      <c r="H74" s="79">
        <v>15.5</v>
      </c>
      <c r="I74" s="47">
        <v>80</v>
      </c>
      <c r="J74" s="47">
        <v>105</v>
      </c>
      <c r="K74" s="47">
        <v>65</v>
      </c>
      <c r="L74" s="47">
        <v>100</v>
      </c>
      <c r="M74" s="47">
        <v>60</v>
      </c>
      <c r="N74" s="47">
        <v>70</v>
      </c>
      <c r="O74" s="47">
        <f t="shared" si="1"/>
        <v>480</v>
      </c>
      <c r="P74" s="80">
        <f t="shared" si="2"/>
        <v>80</v>
      </c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78" t="s">
        <v>169</v>
      </c>
      <c r="AI74" s="371" t="s">
        <v>167</v>
      </c>
      <c r="AJ74" s="371"/>
      <c r="AK74" s="371"/>
      <c r="AM74" s="232">
        <f>AVERAGE($I$4:I74)</f>
        <v>60.140845070422536</v>
      </c>
      <c r="AN74" s="232">
        <f>AVERAGE($J$4:J74)</f>
        <v>67</v>
      </c>
      <c r="AO74" s="232">
        <f>AVERAGE($K$4:K74)</f>
        <v>56.74647887323944</v>
      </c>
      <c r="AP74" s="232">
        <f>AVERAGE($L$4:L74)</f>
        <v>62.2112676056338</v>
      </c>
      <c r="AQ74" s="232">
        <f>AVERAGE($M$4:M74)</f>
        <v>60.40845070422535</v>
      </c>
      <c r="AR74" s="232">
        <f>AVERAGE($N$4:N74)</f>
        <v>67.66197183098592</v>
      </c>
      <c r="AS74" s="232">
        <f>AVERAGE($O$4:O74)</f>
        <v>374.16901408450707</v>
      </c>
      <c r="AT74" s="232">
        <f>AVERAGE($P$4:P74)</f>
        <v>62.36150234741787</v>
      </c>
    </row>
    <row r="75" spans="2:46" ht="13.5">
      <c r="B75" s="47">
        <v>72</v>
      </c>
      <c r="C75" s="22" t="s">
        <v>279</v>
      </c>
      <c r="D75" s="47" t="s">
        <v>162</v>
      </c>
      <c r="E75" s="47" t="s">
        <v>121</v>
      </c>
      <c r="F75" s="47" t="s">
        <v>280</v>
      </c>
      <c r="G75" s="47" t="s">
        <v>281</v>
      </c>
      <c r="H75" s="79">
        <v>45.5</v>
      </c>
      <c r="I75" s="47">
        <v>40</v>
      </c>
      <c r="J75" s="47">
        <v>40</v>
      </c>
      <c r="K75" s="47">
        <v>35</v>
      </c>
      <c r="L75" s="47">
        <v>50</v>
      </c>
      <c r="M75" s="47">
        <v>100</v>
      </c>
      <c r="N75" s="47">
        <v>70</v>
      </c>
      <c r="O75" s="47">
        <f t="shared" si="1"/>
        <v>335</v>
      </c>
      <c r="P75" s="80">
        <f t="shared" si="2"/>
        <v>55.833333333333336</v>
      </c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78" t="s">
        <v>167</v>
      </c>
      <c r="AI75" s="371" t="s">
        <v>168</v>
      </c>
      <c r="AJ75" s="371"/>
      <c r="AK75" s="371"/>
      <c r="AM75" s="232">
        <f>AVERAGE($I$4:I75)</f>
        <v>59.861111111111114</v>
      </c>
      <c r="AN75" s="232">
        <f>AVERAGE($J$4:J75)</f>
        <v>66.625</v>
      </c>
      <c r="AO75" s="232">
        <f>AVERAGE($K$4:K75)</f>
        <v>56.44444444444444</v>
      </c>
      <c r="AP75" s="232">
        <f>AVERAGE($L$4:L75)</f>
        <v>62.041666666666664</v>
      </c>
      <c r="AQ75" s="232">
        <f>AVERAGE($M$4:M75)</f>
        <v>60.958333333333336</v>
      </c>
      <c r="AR75" s="232">
        <f>AVERAGE($N$4:N75)</f>
        <v>67.69444444444444</v>
      </c>
      <c r="AS75" s="232">
        <f>AVERAGE($O$4:O75)</f>
        <v>373.625</v>
      </c>
      <c r="AT75" s="232">
        <f>AVERAGE($P$4:P75)</f>
        <v>62.27083333333336</v>
      </c>
    </row>
    <row r="76" spans="2:46" ht="13.5">
      <c r="B76" s="47">
        <v>73</v>
      </c>
      <c r="C76" s="22" t="s">
        <v>282</v>
      </c>
      <c r="D76" s="47" t="s">
        <v>162</v>
      </c>
      <c r="E76" s="47" t="s">
        <v>121</v>
      </c>
      <c r="F76" s="47" t="s">
        <v>280</v>
      </c>
      <c r="G76" s="47" t="s">
        <v>281</v>
      </c>
      <c r="H76" s="79">
        <v>55</v>
      </c>
      <c r="I76" s="47">
        <v>80</v>
      </c>
      <c r="J76" s="47">
        <v>70</v>
      </c>
      <c r="K76" s="47">
        <v>65</v>
      </c>
      <c r="L76" s="47">
        <v>80</v>
      </c>
      <c r="M76" s="47">
        <v>120</v>
      </c>
      <c r="N76" s="47">
        <v>100</v>
      </c>
      <c r="O76" s="47">
        <f t="shared" si="1"/>
        <v>515</v>
      </c>
      <c r="P76" s="80">
        <f t="shared" si="2"/>
        <v>85.83333333333333</v>
      </c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78" t="s">
        <v>169</v>
      </c>
      <c r="AI76" s="371" t="s">
        <v>167</v>
      </c>
      <c r="AJ76" s="371"/>
      <c r="AK76" s="371"/>
      <c r="AM76" s="232">
        <f>AVERAGE($I$4:I76)</f>
        <v>60.136986301369866</v>
      </c>
      <c r="AN76" s="232">
        <f>AVERAGE($J$4:J76)</f>
        <v>66.67123287671232</v>
      </c>
      <c r="AO76" s="232">
        <f>AVERAGE($K$4:K76)</f>
        <v>56.56164383561644</v>
      </c>
      <c r="AP76" s="232">
        <f>AVERAGE($L$4:L76)</f>
        <v>62.28767123287671</v>
      </c>
      <c r="AQ76" s="232">
        <f>AVERAGE($M$4:M76)</f>
        <v>61.76712328767123</v>
      </c>
      <c r="AR76" s="232">
        <f>AVERAGE($N$4:N76)</f>
        <v>68.13698630136986</v>
      </c>
      <c r="AS76" s="232">
        <f>AVERAGE($O$4:O76)</f>
        <v>375.56164383561645</v>
      </c>
      <c r="AT76" s="232">
        <f>AVERAGE($P$4:P76)</f>
        <v>62.5936073059361</v>
      </c>
    </row>
    <row r="77" spans="2:46" ht="13.5">
      <c r="B77" s="47">
        <v>74</v>
      </c>
      <c r="C77" s="22" t="s">
        <v>283</v>
      </c>
      <c r="D77" s="47" t="s">
        <v>284</v>
      </c>
      <c r="E77" s="47" t="s">
        <v>205</v>
      </c>
      <c r="F77" s="47" t="s">
        <v>285</v>
      </c>
      <c r="G77" s="47" t="s">
        <v>286</v>
      </c>
      <c r="H77" s="79">
        <v>20</v>
      </c>
      <c r="I77" s="47">
        <v>40</v>
      </c>
      <c r="J77" s="47">
        <v>80</v>
      </c>
      <c r="K77" s="47">
        <v>100</v>
      </c>
      <c r="L77" s="47">
        <v>30</v>
      </c>
      <c r="M77" s="47">
        <v>30</v>
      </c>
      <c r="N77" s="47">
        <v>20</v>
      </c>
      <c r="O77" s="47">
        <f t="shared" si="1"/>
        <v>300</v>
      </c>
      <c r="P77" s="80">
        <f t="shared" si="2"/>
        <v>50</v>
      </c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78" t="s">
        <v>167</v>
      </c>
      <c r="AI77" s="371" t="s">
        <v>168</v>
      </c>
      <c r="AJ77" s="371"/>
      <c r="AK77" s="371"/>
      <c r="AM77" s="232">
        <f>AVERAGE($I$4:I77)</f>
        <v>59.86486486486486</v>
      </c>
      <c r="AN77" s="232">
        <f>AVERAGE($J$4:J77)</f>
        <v>66.85135135135135</v>
      </c>
      <c r="AO77" s="232">
        <f>AVERAGE($K$4:K77)</f>
        <v>57.148648648648646</v>
      </c>
      <c r="AP77" s="232">
        <f>AVERAGE($L$4:L77)</f>
        <v>61.851351351351354</v>
      </c>
      <c r="AQ77" s="232">
        <f>AVERAGE($M$4:M77)</f>
        <v>61.33783783783784</v>
      </c>
      <c r="AR77" s="232">
        <f>AVERAGE($N$4:N77)</f>
        <v>67.48648648648648</v>
      </c>
      <c r="AS77" s="232">
        <f>AVERAGE($O$4:O77)</f>
        <v>374.5405405405405</v>
      </c>
      <c r="AT77" s="232">
        <f>AVERAGE($P$4:P77)</f>
        <v>62.42342342342344</v>
      </c>
    </row>
    <row r="78" spans="2:46" ht="13.5">
      <c r="B78" s="47">
        <v>75</v>
      </c>
      <c r="C78" s="22" t="s">
        <v>287</v>
      </c>
      <c r="D78" s="47" t="s">
        <v>284</v>
      </c>
      <c r="E78" s="47" t="s">
        <v>205</v>
      </c>
      <c r="F78" s="47" t="s">
        <v>285</v>
      </c>
      <c r="G78" s="47" t="s">
        <v>286</v>
      </c>
      <c r="H78" s="79">
        <v>105</v>
      </c>
      <c r="I78" s="47">
        <v>55</v>
      </c>
      <c r="J78" s="47">
        <v>95</v>
      </c>
      <c r="K78" s="47">
        <v>115</v>
      </c>
      <c r="L78" s="47">
        <v>45</v>
      </c>
      <c r="M78" s="47">
        <v>45</v>
      </c>
      <c r="N78" s="47">
        <v>35</v>
      </c>
      <c r="O78" s="47">
        <f t="shared" si="1"/>
        <v>390</v>
      </c>
      <c r="P78" s="80">
        <f t="shared" si="2"/>
        <v>65</v>
      </c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78" t="s">
        <v>169</v>
      </c>
      <c r="AI78" s="371" t="s">
        <v>168</v>
      </c>
      <c r="AJ78" s="371"/>
      <c r="AK78" s="371"/>
      <c r="AM78" s="232">
        <f>AVERAGE($I$4:I78)</f>
        <v>59.8</v>
      </c>
      <c r="AN78" s="232">
        <f>AVERAGE($J$4:J78)</f>
        <v>67.22666666666667</v>
      </c>
      <c r="AO78" s="232">
        <f>AVERAGE($K$4:K78)</f>
        <v>57.92</v>
      </c>
      <c r="AP78" s="232">
        <f>AVERAGE($L$4:L78)</f>
        <v>61.626666666666665</v>
      </c>
      <c r="AQ78" s="232">
        <f>AVERAGE($M$4:M78)</f>
        <v>61.12</v>
      </c>
      <c r="AR78" s="232">
        <f>AVERAGE($N$4:N78)</f>
        <v>67.05333333333333</v>
      </c>
      <c r="AS78" s="232">
        <f>AVERAGE($O$4:O78)</f>
        <v>374.74666666666667</v>
      </c>
      <c r="AT78" s="232">
        <f>AVERAGE($P$4:P78)</f>
        <v>62.4577777777778</v>
      </c>
    </row>
    <row r="79" spans="2:46" ht="13.5">
      <c r="B79" s="47">
        <v>76</v>
      </c>
      <c r="C79" s="22" t="s">
        <v>288</v>
      </c>
      <c r="D79" s="47" t="s">
        <v>284</v>
      </c>
      <c r="E79" s="47" t="s">
        <v>205</v>
      </c>
      <c r="F79" s="47" t="s">
        <v>285</v>
      </c>
      <c r="G79" s="47" t="s">
        <v>286</v>
      </c>
      <c r="H79" s="79">
        <v>300</v>
      </c>
      <c r="I79" s="47">
        <v>80</v>
      </c>
      <c r="J79" s="47">
        <v>110</v>
      </c>
      <c r="K79" s="47">
        <v>130</v>
      </c>
      <c r="L79" s="47">
        <v>55</v>
      </c>
      <c r="M79" s="47">
        <v>65</v>
      </c>
      <c r="N79" s="47">
        <v>45</v>
      </c>
      <c r="O79" s="47">
        <f t="shared" si="1"/>
        <v>485</v>
      </c>
      <c r="P79" s="80">
        <f t="shared" si="2"/>
        <v>80.83333333333333</v>
      </c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78" t="s">
        <v>169</v>
      </c>
      <c r="AI79" s="371" t="s">
        <v>167</v>
      </c>
      <c r="AJ79" s="371"/>
      <c r="AK79" s="371"/>
      <c r="AM79" s="232">
        <f>AVERAGE($I$4:I79)</f>
        <v>60.06578947368421</v>
      </c>
      <c r="AN79" s="232">
        <f>AVERAGE($J$4:J79)</f>
        <v>67.78947368421052</v>
      </c>
      <c r="AO79" s="232">
        <f>AVERAGE($K$4:K79)</f>
        <v>58.86842105263158</v>
      </c>
      <c r="AP79" s="232">
        <f>AVERAGE($L$4:L79)</f>
        <v>61.53947368421053</v>
      </c>
      <c r="AQ79" s="232">
        <f>AVERAGE($M$4:M79)</f>
        <v>61.171052631578945</v>
      </c>
      <c r="AR79" s="232">
        <f>AVERAGE($N$4:N79)</f>
        <v>66.76315789473684</v>
      </c>
      <c r="AS79" s="232">
        <f>AVERAGE($O$4:O79)</f>
        <v>376.19736842105266</v>
      </c>
      <c r="AT79" s="232">
        <f>AVERAGE($P$4:P79)</f>
        <v>62.69956140350879</v>
      </c>
    </row>
    <row r="80" spans="2:46" ht="13.5">
      <c r="B80" s="47">
        <v>77</v>
      </c>
      <c r="C80" s="22" t="s">
        <v>289</v>
      </c>
      <c r="D80" s="47" t="s">
        <v>156</v>
      </c>
      <c r="E80" s="47" t="s">
        <v>152</v>
      </c>
      <c r="F80" s="47" t="s">
        <v>190</v>
      </c>
      <c r="G80" s="47" t="s">
        <v>222</v>
      </c>
      <c r="H80" s="79">
        <v>30</v>
      </c>
      <c r="I80" s="47">
        <v>50</v>
      </c>
      <c r="J80" s="47">
        <v>85</v>
      </c>
      <c r="K80" s="47">
        <v>55</v>
      </c>
      <c r="L80" s="47">
        <v>65</v>
      </c>
      <c r="M80" s="47">
        <v>65</v>
      </c>
      <c r="N80" s="47">
        <v>90</v>
      </c>
      <c r="O80" s="47">
        <f t="shared" si="1"/>
        <v>410</v>
      </c>
      <c r="P80" s="80">
        <f t="shared" si="2"/>
        <v>68.33333333333333</v>
      </c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78" t="s">
        <v>167</v>
      </c>
      <c r="AI80" s="371" t="s">
        <v>168</v>
      </c>
      <c r="AJ80" s="371"/>
      <c r="AK80" s="371"/>
      <c r="AM80" s="232">
        <f>AVERAGE($I$4:I80)</f>
        <v>59.935064935064936</v>
      </c>
      <c r="AN80" s="232">
        <f>AVERAGE($J$4:J80)</f>
        <v>68.01298701298701</v>
      </c>
      <c r="AO80" s="232">
        <f>AVERAGE($K$4:K80)</f>
        <v>58.81818181818182</v>
      </c>
      <c r="AP80" s="232">
        <f>AVERAGE($L$4:L80)</f>
        <v>61.58441558441559</v>
      </c>
      <c r="AQ80" s="232">
        <f>AVERAGE($M$4:M80)</f>
        <v>61.22077922077922</v>
      </c>
      <c r="AR80" s="232">
        <f>AVERAGE($N$4:N80)</f>
        <v>67.06493506493507</v>
      </c>
      <c r="AS80" s="232">
        <f>AVERAGE($O$4:O80)</f>
        <v>376.6363636363636</v>
      </c>
      <c r="AT80" s="232">
        <f>AVERAGE($P$4:P80)</f>
        <v>62.77272727272729</v>
      </c>
    </row>
    <row r="81" spans="2:46" ht="13.5">
      <c r="B81" s="47">
        <v>78</v>
      </c>
      <c r="C81" s="22" t="s">
        <v>290</v>
      </c>
      <c r="D81" s="47" t="s">
        <v>156</v>
      </c>
      <c r="E81" s="47" t="s">
        <v>152</v>
      </c>
      <c r="F81" s="47" t="s">
        <v>190</v>
      </c>
      <c r="G81" s="47" t="s">
        <v>222</v>
      </c>
      <c r="H81" s="79">
        <v>95</v>
      </c>
      <c r="I81" s="47">
        <v>65</v>
      </c>
      <c r="J81" s="47">
        <v>100</v>
      </c>
      <c r="K81" s="47">
        <v>75</v>
      </c>
      <c r="L81" s="47">
        <v>80</v>
      </c>
      <c r="M81" s="47">
        <v>80</v>
      </c>
      <c r="N81" s="47">
        <v>105</v>
      </c>
      <c r="O81" s="47">
        <f t="shared" si="1"/>
        <v>505</v>
      </c>
      <c r="P81" s="80">
        <f t="shared" si="2"/>
        <v>84.16666666666667</v>
      </c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78" t="s">
        <v>169</v>
      </c>
      <c r="AI81" s="371" t="s">
        <v>167</v>
      </c>
      <c r="AJ81" s="371"/>
      <c r="AK81" s="371"/>
      <c r="AM81" s="232">
        <f>AVERAGE($I$4:I81)</f>
        <v>60</v>
      </c>
      <c r="AN81" s="232">
        <f>AVERAGE($J$4:J81)</f>
        <v>68.42307692307692</v>
      </c>
      <c r="AO81" s="232">
        <f>AVERAGE($K$4:K81)</f>
        <v>59.02564102564103</v>
      </c>
      <c r="AP81" s="232">
        <f>AVERAGE($L$4:L81)</f>
        <v>61.82051282051282</v>
      </c>
      <c r="AQ81" s="232">
        <f>AVERAGE($M$4:M81)</f>
        <v>61.46153846153846</v>
      </c>
      <c r="AR81" s="232">
        <f>AVERAGE($N$4:N81)</f>
        <v>67.55128205128206</v>
      </c>
      <c r="AS81" s="232">
        <f>AVERAGE($O$4:O81)</f>
        <v>378.28205128205127</v>
      </c>
      <c r="AT81" s="232">
        <f>AVERAGE($P$4:P81)</f>
        <v>63.04700854700856</v>
      </c>
    </row>
    <row r="82" spans="2:46" ht="13.5">
      <c r="B82" s="47">
        <v>79</v>
      </c>
      <c r="C82" s="22" t="s">
        <v>291</v>
      </c>
      <c r="D82" s="47" t="s">
        <v>162</v>
      </c>
      <c r="E82" s="47" t="s">
        <v>268</v>
      </c>
      <c r="F82" s="47" t="s">
        <v>292</v>
      </c>
      <c r="G82" s="47" t="s">
        <v>293</v>
      </c>
      <c r="H82" s="79">
        <v>36</v>
      </c>
      <c r="I82" s="47">
        <v>90</v>
      </c>
      <c r="J82" s="47">
        <v>65</v>
      </c>
      <c r="K82" s="47">
        <v>65</v>
      </c>
      <c r="L82" s="47">
        <v>40</v>
      </c>
      <c r="M82" s="47">
        <v>40</v>
      </c>
      <c r="N82" s="47">
        <v>15</v>
      </c>
      <c r="O82" s="47">
        <f t="shared" si="1"/>
        <v>315</v>
      </c>
      <c r="P82" s="80">
        <f t="shared" si="2"/>
        <v>52.5</v>
      </c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78" t="s">
        <v>167</v>
      </c>
      <c r="AI82" s="371" t="s">
        <v>168</v>
      </c>
      <c r="AJ82" s="371"/>
      <c r="AK82" s="81" t="s">
        <v>203</v>
      </c>
      <c r="AM82" s="232">
        <f>AVERAGE($I$4:I82)</f>
        <v>60.379746835443036</v>
      </c>
      <c r="AN82" s="232">
        <f>AVERAGE($J$4:J82)</f>
        <v>68.37974683544304</v>
      </c>
      <c r="AO82" s="232">
        <f>AVERAGE($K$4:K82)</f>
        <v>59.10126582278481</v>
      </c>
      <c r="AP82" s="232">
        <f>AVERAGE($L$4:L82)</f>
        <v>61.54430379746835</v>
      </c>
      <c r="AQ82" s="232">
        <f>AVERAGE($M$4:M82)</f>
        <v>61.18987341772152</v>
      </c>
      <c r="AR82" s="232">
        <f>AVERAGE($N$4:N82)</f>
        <v>66.88607594936708</v>
      </c>
      <c r="AS82" s="232">
        <f>AVERAGE($O$4:O82)</f>
        <v>377.4810126582278</v>
      </c>
      <c r="AT82" s="232">
        <f>AVERAGE($P$4:P82)</f>
        <v>62.91350210970466</v>
      </c>
    </row>
    <row r="83" spans="2:46" ht="13.5">
      <c r="B83" s="47">
        <v>80</v>
      </c>
      <c r="C83" s="22" t="s">
        <v>294</v>
      </c>
      <c r="D83" s="47" t="s">
        <v>162</v>
      </c>
      <c r="E83" s="47" t="s">
        <v>268</v>
      </c>
      <c r="F83" s="47" t="s">
        <v>292</v>
      </c>
      <c r="G83" s="47" t="s">
        <v>293</v>
      </c>
      <c r="H83" s="79">
        <v>78.5</v>
      </c>
      <c r="I83" s="47">
        <v>95</v>
      </c>
      <c r="J83" s="47">
        <v>75</v>
      </c>
      <c r="K83" s="47">
        <v>110</v>
      </c>
      <c r="L83" s="47">
        <v>100</v>
      </c>
      <c r="M83" s="47">
        <v>80</v>
      </c>
      <c r="N83" s="47">
        <v>30</v>
      </c>
      <c r="O83" s="47">
        <f t="shared" si="1"/>
        <v>490</v>
      </c>
      <c r="P83" s="80">
        <f t="shared" si="2"/>
        <v>81.66666666666667</v>
      </c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78" t="s">
        <v>169</v>
      </c>
      <c r="AI83" s="371" t="s">
        <v>167</v>
      </c>
      <c r="AJ83" s="371"/>
      <c r="AK83" s="371"/>
      <c r="AM83" s="232">
        <f>AVERAGE($I$4:I83)</f>
        <v>60.8125</v>
      </c>
      <c r="AN83" s="232">
        <f>AVERAGE($J$4:J83)</f>
        <v>68.4625</v>
      </c>
      <c r="AO83" s="232">
        <f>AVERAGE($K$4:K83)</f>
        <v>59.7375</v>
      </c>
      <c r="AP83" s="232">
        <f>AVERAGE($L$4:L83)</f>
        <v>62.025</v>
      </c>
      <c r="AQ83" s="232">
        <f>AVERAGE($M$4:M83)</f>
        <v>61.425</v>
      </c>
      <c r="AR83" s="232">
        <f>AVERAGE($N$4:N83)</f>
        <v>66.425</v>
      </c>
      <c r="AS83" s="232">
        <f>AVERAGE($O$4:O83)</f>
        <v>378.8875</v>
      </c>
      <c r="AT83" s="232">
        <f>AVERAGE($P$4:P83)</f>
        <v>63.14791666666669</v>
      </c>
    </row>
    <row r="84" spans="2:46" ht="13.5">
      <c r="B84" s="47">
        <v>81</v>
      </c>
      <c r="C84" s="22" t="s">
        <v>297</v>
      </c>
      <c r="D84" s="47" t="s">
        <v>199</v>
      </c>
      <c r="E84" s="47" t="s">
        <v>298</v>
      </c>
      <c r="F84" s="47" t="s">
        <v>299</v>
      </c>
      <c r="G84" s="47" t="s">
        <v>286</v>
      </c>
      <c r="H84" s="79">
        <v>6</v>
      </c>
      <c r="I84" s="47">
        <v>25</v>
      </c>
      <c r="J84" s="47">
        <v>35</v>
      </c>
      <c r="K84" s="47">
        <v>70</v>
      </c>
      <c r="L84" s="47">
        <v>95</v>
      </c>
      <c r="M84" s="47">
        <v>55</v>
      </c>
      <c r="N84" s="47">
        <v>45</v>
      </c>
      <c r="O84" s="47">
        <f t="shared" si="1"/>
        <v>325</v>
      </c>
      <c r="P84" s="80">
        <f t="shared" si="2"/>
        <v>54.166666666666664</v>
      </c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78" t="s">
        <v>167</v>
      </c>
      <c r="AI84" s="371" t="s">
        <v>168</v>
      </c>
      <c r="AJ84" s="371"/>
      <c r="AK84" s="371"/>
      <c r="AM84" s="232">
        <f>AVERAGE($I$4:I84)</f>
        <v>60.370370370370374</v>
      </c>
      <c r="AN84" s="232">
        <f>AVERAGE($J$4:J84)</f>
        <v>68.04938271604938</v>
      </c>
      <c r="AO84" s="232">
        <f>AVERAGE($K$4:K84)</f>
        <v>59.864197530864196</v>
      </c>
      <c r="AP84" s="232">
        <f>AVERAGE($L$4:L84)</f>
        <v>62.4320987654321</v>
      </c>
      <c r="AQ84" s="232">
        <f>AVERAGE($M$4:M84)</f>
        <v>61.34567901234568</v>
      </c>
      <c r="AR84" s="232">
        <f>AVERAGE($N$4:N84)</f>
        <v>66.1604938271605</v>
      </c>
      <c r="AS84" s="232">
        <f>AVERAGE($O$4:O84)</f>
        <v>378.22222222222223</v>
      </c>
      <c r="AT84" s="232">
        <f>AVERAGE($P$4:P84)</f>
        <v>63.03703703703706</v>
      </c>
    </row>
    <row r="85" spans="2:46" ht="13.5">
      <c r="B85" s="47">
        <v>82</v>
      </c>
      <c r="C85" s="22" t="s">
        <v>300</v>
      </c>
      <c r="D85" s="47" t="s">
        <v>199</v>
      </c>
      <c r="E85" s="47" t="s">
        <v>298</v>
      </c>
      <c r="F85" s="47" t="s">
        <v>299</v>
      </c>
      <c r="G85" s="47" t="s">
        <v>286</v>
      </c>
      <c r="H85" s="79">
        <v>60</v>
      </c>
      <c r="I85" s="47">
        <v>50</v>
      </c>
      <c r="J85" s="47">
        <v>60</v>
      </c>
      <c r="K85" s="47">
        <v>95</v>
      </c>
      <c r="L85" s="47">
        <v>120</v>
      </c>
      <c r="M85" s="47">
        <v>70</v>
      </c>
      <c r="N85" s="47">
        <v>70</v>
      </c>
      <c r="O85" s="47">
        <f t="shared" si="1"/>
        <v>465</v>
      </c>
      <c r="P85" s="80">
        <f t="shared" si="2"/>
        <v>77.5</v>
      </c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78" t="s">
        <v>169</v>
      </c>
      <c r="AI85" s="429" t="s">
        <v>203</v>
      </c>
      <c r="AJ85" s="429"/>
      <c r="AK85" s="429"/>
      <c r="AM85" s="232">
        <f>AVERAGE($I$4:I85)</f>
        <v>60.24390243902439</v>
      </c>
      <c r="AN85" s="232">
        <f>AVERAGE($J$4:J85)</f>
        <v>67.95121951219512</v>
      </c>
      <c r="AO85" s="232">
        <f>AVERAGE($K$4:K85)</f>
        <v>60.292682926829265</v>
      </c>
      <c r="AP85" s="232">
        <f>AVERAGE($L$4:L85)</f>
        <v>63.13414634146341</v>
      </c>
      <c r="AQ85" s="232">
        <f>AVERAGE($M$4:M85)</f>
        <v>61.451219512195124</v>
      </c>
      <c r="AR85" s="232">
        <f>AVERAGE($N$4:N85)</f>
        <v>66.20731707317073</v>
      </c>
      <c r="AS85" s="232">
        <f>AVERAGE($O$4:O85)</f>
        <v>379.280487804878</v>
      </c>
      <c r="AT85" s="232">
        <f>AVERAGE($P$4:P85)</f>
        <v>63.21341463414636</v>
      </c>
    </row>
    <row r="86" spans="2:46" ht="13.5">
      <c r="B86" s="47">
        <v>83</v>
      </c>
      <c r="C86" s="22" t="s">
        <v>302</v>
      </c>
      <c r="D86" s="47" t="s">
        <v>183</v>
      </c>
      <c r="E86" s="47" t="s">
        <v>160</v>
      </c>
      <c r="F86" s="47" t="s">
        <v>184</v>
      </c>
      <c r="G86" s="47" t="s">
        <v>228</v>
      </c>
      <c r="H86" s="79">
        <v>15</v>
      </c>
      <c r="I86" s="47">
        <v>52</v>
      </c>
      <c r="J86" s="47">
        <v>65</v>
      </c>
      <c r="K86" s="47">
        <v>55</v>
      </c>
      <c r="L86" s="47">
        <v>58</v>
      </c>
      <c r="M86" s="47">
        <v>62</v>
      </c>
      <c r="N86" s="47">
        <v>60</v>
      </c>
      <c r="O86" s="47">
        <f t="shared" si="1"/>
        <v>352</v>
      </c>
      <c r="P86" s="80">
        <f t="shared" si="2"/>
        <v>58.666666666666664</v>
      </c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78" t="s">
        <v>167</v>
      </c>
      <c r="AI86" s="371" t="s">
        <v>167</v>
      </c>
      <c r="AJ86" s="371"/>
      <c r="AK86" s="371"/>
      <c r="AM86" s="232">
        <f>AVERAGE($I$4:I86)</f>
        <v>60.144578313253014</v>
      </c>
      <c r="AN86" s="232">
        <f>AVERAGE($J$4:J86)</f>
        <v>67.91566265060241</v>
      </c>
      <c r="AO86" s="232">
        <f>AVERAGE($K$4:K86)</f>
        <v>60.2289156626506</v>
      </c>
      <c r="AP86" s="232">
        <f>AVERAGE($L$4:L86)</f>
        <v>63.0722891566265</v>
      </c>
      <c r="AQ86" s="232">
        <f>AVERAGE($M$4:M86)</f>
        <v>61.45783132530121</v>
      </c>
      <c r="AR86" s="232">
        <f>AVERAGE($N$4:N86)</f>
        <v>66.13253012048193</v>
      </c>
      <c r="AS86" s="232">
        <f>AVERAGE($O$4:O86)</f>
        <v>378.95180722891564</v>
      </c>
      <c r="AT86" s="232">
        <f>AVERAGE($P$4:P86)</f>
        <v>63.15863453815263</v>
      </c>
    </row>
    <row r="87" spans="2:46" ht="13.5">
      <c r="B87" s="47">
        <v>84</v>
      </c>
      <c r="C87" s="22" t="s">
        <v>303</v>
      </c>
      <c r="D87" s="47" t="s">
        <v>183</v>
      </c>
      <c r="E87" s="47" t="s">
        <v>160</v>
      </c>
      <c r="F87" s="47" t="s">
        <v>190</v>
      </c>
      <c r="G87" s="47" t="s">
        <v>304</v>
      </c>
      <c r="H87" s="79">
        <v>39.2</v>
      </c>
      <c r="I87" s="47">
        <v>35</v>
      </c>
      <c r="J87" s="47">
        <v>85</v>
      </c>
      <c r="K87" s="47">
        <v>45</v>
      </c>
      <c r="L87" s="47">
        <v>35</v>
      </c>
      <c r="M87" s="47">
        <v>35</v>
      </c>
      <c r="N87" s="47">
        <v>75</v>
      </c>
      <c r="O87" s="47">
        <f t="shared" si="1"/>
        <v>310</v>
      </c>
      <c r="P87" s="80">
        <f t="shared" si="2"/>
        <v>51.666666666666664</v>
      </c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78" t="s">
        <v>167</v>
      </c>
      <c r="AI87" s="371" t="s">
        <v>168</v>
      </c>
      <c r="AJ87" s="371"/>
      <c r="AK87" s="371"/>
      <c r="AM87" s="232">
        <f>AVERAGE($I$4:I87)</f>
        <v>59.845238095238095</v>
      </c>
      <c r="AN87" s="232">
        <f>AVERAGE($J$4:J87)</f>
        <v>68.11904761904762</v>
      </c>
      <c r="AO87" s="232">
        <f>AVERAGE($K$4:K87)</f>
        <v>60.04761904761905</v>
      </c>
      <c r="AP87" s="232">
        <f>AVERAGE($L$4:L87)</f>
        <v>62.73809523809524</v>
      </c>
      <c r="AQ87" s="232">
        <f>AVERAGE($M$4:M87)</f>
        <v>61.142857142857146</v>
      </c>
      <c r="AR87" s="232">
        <f>AVERAGE($N$4:N87)</f>
        <v>66.23809523809524</v>
      </c>
      <c r="AS87" s="232">
        <f>AVERAGE($O$4:O87)</f>
        <v>378.1309523809524</v>
      </c>
      <c r="AT87" s="232">
        <f>AVERAGE($P$4:P87)</f>
        <v>63.02182539682543</v>
      </c>
    </row>
    <row r="88" spans="2:46" ht="13.5">
      <c r="B88" s="47">
        <v>85</v>
      </c>
      <c r="C88" s="22" t="s">
        <v>305</v>
      </c>
      <c r="D88" s="47" t="s">
        <v>183</v>
      </c>
      <c r="E88" s="47" t="s">
        <v>160</v>
      </c>
      <c r="F88" s="47" t="s">
        <v>190</v>
      </c>
      <c r="G88" s="47" t="s">
        <v>304</v>
      </c>
      <c r="H88" s="79">
        <v>85.2</v>
      </c>
      <c r="I88" s="47">
        <v>60</v>
      </c>
      <c r="J88" s="47">
        <v>110</v>
      </c>
      <c r="K88" s="47">
        <v>70</v>
      </c>
      <c r="L88" s="47">
        <v>60</v>
      </c>
      <c r="M88" s="47">
        <v>60</v>
      </c>
      <c r="N88" s="47">
        <v>100</v>
      </c>
      <c r="O88" s="47">
        <f t="shared" si="1"/>
        <v>460</v>
      </c>
      <c r="P88" s="80">
        <f t="shared" si="2"/>
        <v>76.66666666666667</v>
      </c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78" t="s">
        <v>169</v>
      </c>
      <c r="AI88" s="371" t="s">
        <v>167</v>
      </c>
      <c r="AJ88" s="371"/>
      <c r="AK88" s="371"/>
      <c r="AM88" s="232">
        <f>AVERAGE($I$4:I88)</f>
        <v>59.84705882352941</v>
      </c>
      <c r="AN88" s="232">
        <f>AVERAGE($J$4:J88)</f>
        <v>68.61176470588235</v>
      </c>
      <c r="AO88" s="232">
        <f>AVERAGE($K$4:K88)</f>
        <v>60.16470588235294</v>
      </c>
      <c r="AP88" s="232">
        <f>AVERAGE($L$4:L88)</f>
        <v>62.705882352941174</v>
      </c>
      <c r="AQ88" s="232">
        <f>AVERAGE($M$4:M88)</f>
        <v>61.129411764705885</v>
      </c>
      <c r="AR88" s="232">
        <f>AVERAGE($N$4:N88)</f>
        <v>66.63529411764706</v>
      </c>
      <c r="AS88" s="232">
        <f>AVERAGE($O$4:O88)</f>
        <v>379.09411764705885</v>
      </c>
      <c r="AT88" s="232">
        <f>AVERAGE($P$4:P88)</f>
        <v>63.182352941176504</v>
      </c>
    </row>
    <row r="89" spans="2:46" ht="13.5">
      <c r="B89" s="47">
        <v>86</v>
      </c>
      <c r="C89" s="22" t="s">
        <v>306</v>
      </c>
      <c r="D89" s="47" t="s">
        <v>162</v>
      </c>
      <c r="E89" s="47" t="s">
        <v>152</v>
      </c>
      <c r="F89" s="47" t="s">
        <v>307</v>
      </c>
      <c r="G89" s="47" t="s">
        <v>308</v>
      </c>
      <c r="H89" s="79">
        <v>90</v>
      </c>
      <c r="I89" s="47">
        <v>65</v>
      </c>
      <c r="J89" s="47">
        <v>45</v>
      </c>
      <c r="K89" s="47">
        <v>55</v>
      </c>
      <c r="L89" s="47">
        <v>45</v>
      </c>
      <c r="M89" s="47">
        <v>70</v>
      </c>
      <c r="N89" s="47">
        <v>45</v>
      </c>
      <c r="O89" s="47">
        <f t="shared" si="1"/>
        <v>325</v>
      </c>
      <c r="P89" s="80">
        <f t="shared" si="2"/>
        <v>54.166666666666664</v>
      </c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78" t="s">
        <v>167</v>
      </c>
      <c r="AI89" s="371" t="s">
        <v>168</v>
      </c>
      <c r="AJ89" s="371"/>
      <c r="AK89" s="371"/>
      <c r="AM89" s="232">
        <f>AVERAGE($I$4:I89)</f>
        <v>59.906976744186046</v>
      </c>
      <c r="AN89" s="232">
        <f>AVERAGE($J$4:J89)</f>
        <v>68.33720930232558</v>
      </c>
      <c r="AO89" s="232">
        <f>AVERAGE($K$4:K89)</f>
        <v>60.104651162790695</v>
      </c>
      <c r="AP89" s="232">
        <f>AVERAGE($L$4:L89)</f>
        <v>62.5</v>
      </c>
      <c r="AQ89" s="232">
        <f>AVERAGE($M$4:M89)</f>
        <v>61.23255813953488</v>
      </c>
      <c r="AR89" s="232">
        <f>AVERAGE($N$4:N89)</f>
        <v>66.38372093023256</v>
      </c>
      <c r="AS89" s="232">
        <f>AVERAGE($O$4:O89)</f>
        <v>378.4651162790698</v>
      </c>
      <c r="AT89" s="232">
        <f>AVERAGE($P$4:P89)</f>
        <v>63.07751937984499</v>
      </c>
    </row>
    <row r="90" spans="2:46" ht="13.5">
      <c r="B90" s="47">
        <v>87</v>
      </c>
      <c r="C90" s="22" t="s">
        <v>309</v>
      </c>
      <c r="D90" s="47" t="s">
        <v>162</v>
      </c>
      <c r="E90" s="47" t="s">
        <v>310</v>
      </c>
      <c r="F90" s="47" t="s">
        <v>307</v>
      </c>
      <c r="G90" s="47" t="s">
        <v>308</v>
      </c>
      <c r="H90" s="79">
        <v>120</v>
      </c>
      <c r="I90" s="47">
        <v>90</v>
      </c>
      <c r="J90" s="47">
        <v>70</v>
      </c>
      <c r="K90" s="47">
        <v>80</v>
      </c>
      <c r="L90" s="47">
        <v>70</v>
      </c>
      <c r="M90" s="47">
        <v>95</v>
      </c>
      <c r="N90" s="47">
        <v>70</v>
      </c>
      <c r="O90" s="47">
        <f t="shared" si="1"/>
        <v>475</v>
      </c>
      <c r="P90" s="80">
        <f t="shared" si="2"/>
        <v>79.16666666666667</v>
      </c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78" t="s">
        <v>169</v>
      </c>
      <c r="AI90" s="371" t="s">
        <v>167</v>
      </c>
      <c r="AJ90" s="371"/>
      <c r="AK90" s="371"/>
      <c r="AM90" s="232">
        <f>AVERAGE($I$4:I90)</f>
        <v>60.252873563218394</v>
      </c>
      <c r="AN90" s="232">
        <f>AVERAGE($J$4:J90)</f>
        <v>68.35632183908046</v>
      </c>
      <c r="AO90" s="232">
        <f>AVERAGE($K$4:K90)</f>
        <v>60.333333333333336</v>
      </c>
      <c r="AP90" s="232">
        <f>AVERAGE($L$4:L90)</f>
        <v>62.58620689655172</v>
      </c>
      <c r="AQ90" s="232">
        <f>AVERAGE($M$4:M90)</f>
        <v>61.62068965517241</v>
      </c>
      <c r="AR90" s="232">
        <f>AVERAGE($N$4:N90)</f>
        <v>66.42528735632185</v>
      </c>
      <c r="AS90" s="232">
        <f>AVERAGE($O$4:O90)</f>
        <v>379.57471264367814</v>
      </c>
      <c r="AT90" s="232">
        <f>AVERAGE($P$4:P90)</f>
        <v>63.262452107279735</v>
      </c>
    </row>
    <row r="91" spans="2:46" ht="13.5">
      <c r="B91" s="47">
        <v>88</v>
      </c>
      <c r="C91" s="22" t="s">
        <v>311</v>
      </c>
      <c r="D91" s="47" t="s">
        <v>121</v>
      </c>
      <c r="E91" s="47" t="s">
        <v>152</v>
      </c>
      <c r="F91" s="47" t="s">
        <v>312</v>
      </c>
      <c r="G91" s="47" t="s">
        <v>313</v>
      </c>
      <c r="H91" s="79">
        <v>30</v>
      </c>
      <c r="I91" s="47">
        <v>80</v>
      </c>
      <c r="J91" s="47">
        <v>80</v>
      </c>
      <c r="K91" s="47">
        <v>50</v>
      </c>
      <c r="L91" s="47">
        <v>40</v>
      </c>
      <c r="M91" s="47">
        <v>50</v>
      </c>
      <c r="N91" s="47">
        <v>25</v>
      </c>
      <c r="O91" s="47">
        <f t="shared" si="1"/>
        <v>325</v>
      </c>
      <c r="P91" s="80">
        <f t="shared" si="2"/>
        <v>54.166666666666664</v>
      </c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78" t="s">
        <v>167</v>
      </c>
      <c r="AI91" s="371" t="s">
        <v>168</v>
      </c>
      <c r="AJ91" s="371"/>
      <c r="AK91" s="371"/>
      <c r="AM91" s="232">
        <f>AVERAGE($I$4:I91)</f>
        <v>60.47727272727273</v>
      </c>
      <c r="AN91" s="232">
        <f>AVERAGE($J$4:J91)</f>
        <v>68.48863636363636</v>
      </c>
      <c r="AO91" s="232">
        <f>AVERAGE($K$4:K91)</f>
        <v>60.21590909090909</v>
      </c>
      <c r="AP91" s="232">
        <f>AVERAGE($L$4:L91)</f>
        <v>62.32954545454545</v>
      </c>
      <c r="AQ91" s="232">
        <f>AVERAGE($M$4:M91)</f>
        <v>61.48863636363637</v>
      </c>
      <c r="AR91" s="232">
        <f>AVERAGE($N$4:N91)</f>
        <v>65.95454545454545</v>
      </c>
      <c r="AS91" s="232">
        <f>AVERAGE($O$4:O91)</f>
        <v>378.95454545454544</v>
      </c>
      <c r="AT91" s="232">
        <f>AVERAGE($P$4:P91)</f>
        <v>63.15909090909095</v>
      </c>
    </row>
    <row r="92" spans="2:46" ht="13.5">
      <c r="B92" s="47">
        <v>89</v>
      </c>
      <c r="C92" s="22" t="s">
        <v>314</v>
      </c>
      <c r="D92" s="47" t="s">
        <v>121</v>
      </c>
      <c r="E92" s="47" t="s">
        <v>152</v>
      </c>
      <c r="F92" s="47" t="s">
        <v>312</v>
      </c>
      <c r="G92" s="47" t="s">
        <v>313</v>
      </c>
      <c r="H92" s="79">
        <v>30</v>
      </c>
      <c r="I92" s="47">
        <v>105</v>
      </c>
      <c r="J92" s="47">
        <v>105</v>
      </c>
      <c r="K92" s="47">
        <v>75</v>
      </c>
      <c r="L92" s="47">
        <v>65</v>
      </c>
      <c r="M92" s="47">
        <v>105</v>
      </c>
      <c r="N92" s="47">
        <v>50</v>
      </c>
      <c r="O92" s="47">
        <f t="shared" si="1"/>
        <v>505</v>
      </c>
      <c r="P92" s="80">
        <f t="shared" si="2"/>
        <v>84.16666666666667</v>
      </c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78" t="s">
        <v>169</v>
      </c>
      <c r="AI92" s="371" t="s">
        <v>167</v>
      </c>
      <c r="AJ92" s="371"/>
      <c r="AK92" s="371"/>
      <c r="AM92" s="232">
        <f>AVERAGE($I$4:I92)</f>
        <v>60.97752808988764</v>
      </c>
      <c r="AN92" s="232">
        <f>AVERAGE($J$4:J92)</f>
        <v>68.89887640449439</v>
      </c>
      <c r="AO92" s="232">
        <f>AVERAGE($K$4:K92)</f>
        <v>60.38202247191011</v>
      </c>
      <c r="AP92" s="232">
        <f>AVERAGE($L$4:L92)</f>
        <v>62.359550561797754</v>
      </c>
      <c r="AQ92" s="232">
        <f>AVERAGE($M$4:M92)</f>
        <v>61.97752808988764</v>
      </c>
      <c r="AR92" s="232">
        <f>AVERAGE($N$4:N92)</f>
        <v>65.7752808988764</v>
      </c>
      <c r="AS92" s="232">
        <f>AVERAGE($O$4:O92)</f>
        <v>380.3707865168539</v>
      </c>
      <c r="AT92" s="232">
        <f>AVERAGE($P$4:P92)</f>
        <v>63.395131086142364</v>
      </c>
    </row>
    <row r="93" spans="2:46" ht="13.5">
      <c r="B93" s="47">
        <v>90</v>
      </c>
      <c r="C93" s="22" t="s">
        <v>315</v>
      </c>
      <c r="D93" s="47" t="s">
        <v>162</v>
      </c>
      <c r="E93" s="47" t="s">
        <v>152</v>
      </c>
      <c r="F93" s="47" t="s">
        <v>316</v>
      </c>
      <c r="G93" s="47" t="s">
        <v>317</v>
      </c>
      <c r="H93" s="79">
        <v>4</v>
      </c>
      <c r="I93" s="47">
        <v>30</v>
      </c>
      <c r="J93" s="47">
        <v>65</v>
      </c>
      <c r="K93" s="47">
        <v>100</v>
      </c>
      <c r="L93" s="47">
        <v>45</v>
      </c>
      <c r="M93" s="47">
        <v>25</v>
      </c>
      <c r="N93" s="47">
        <v>40</v>
      </c>
      <c r="O93" s="47">
        <f t="shared" si="1"/>
        <v>305</v>
      </c>
      <c r="P93" s="80">
        <f t="shared" si="2"/>
        <v>50.833333333333336</v>
      </c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78" t="s">
        <v>167</v>
      </c>
      <c r="AI93" s="371" t="s">
        <v>168</v>
      </c>
      <c r="AJ93" s="371"/>
      <c r="AK93" s="371"/>
      <c r="AM93" s="232">
        <f>AVERAGE($I$4:I93)</f>
        <v>60.63333333333333</v>
      </c>
      <c r="AN93" s="232">
        <f>AVERAGE($J$4:J93)</f>
        <v>68.85555555555555</v>
      </c>
      <c r="AO93" s="232">
        <f>AVERAGE($K$4:K93)</f>
        <v>60.82222222222222</v>
      </c>
      <c r="AP93" s="232">
        <f>AVERAGE($L$4:L93)</f>
        <v>62.166666666666664</v>
      </c>
      <c r="AQ93" s="232">
        <f>AVERAGE($M$4:M93)</f>
        <v>61.56666666666667</v>
      </c>
      <c r="AR93" s="232">
        <f>AVERAGE($N$4:N93)</f>
        <v>65.4888888888889</v>
      </c>
      <c r="AS93" s="232">
        <f>AVERAGE($O$4:O93)</f>
        <v>379.53333333333336</v>
      </c>
      <c r="AT93" s="232">
        <f>AVERAGE($P$4:P93)</f>
        <v>63.255555555555596</v>
      </c>
    </row>
    <row r="94" spans="2:46" ht="13.5">
      <c r="B94" s="47">
        <v>91</v>
      </c>
      <c r="C94" s="22" t="s">
        <v>318</v>
      </c>
      <c r="D94" s="47" t="s">
        <v>162</v>
      </c>
      <c r="E94" s="47" t="s">
        <v>310</v>
      </c>
      <c r="F94" s="47" t="s">
        <v>316</v>
      </c>
      <c r="G94" s="47" t="s">
        <v>317</v>
      </c>
      <c r="H94" s="79">
        <v>132.5</v>
      </c>
      <c r="I94" s="47">
        <v>50</v>
      </c>
      <c r="J94" s="47">
        <v>95</v>
      </c>
      <c r="K94" s="47">
        <v>180</v>
      </c>
      <c r="L94" s="47">
        <v>85</v>
      </c>
      <c r="M94" s="47">
        <v>45</v>
      </c>
      <c r="N94" s="47">
        <v>70</v>
      </c>
      <c r="O94" s="47">
        <f t="shared" si="1"/>
        <v>525</v>
      </c>
      <c r="P94" s="80">
        <f t="shared" si="2"/>
        <v>87.5</v>
      </c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78" t="s">
        <v>169</v>
      </c>
      <c r="AI94" s="371" t="s">
        <v>167</v>
      </c>
      <c r="AJ94" s="371"/>
      <c r="AK94" s="371"/>
      <c r="AM94" s="232">
        <f>AVERAGE($I$4:I94)</f>
        <v>60.51648351648352</v>
      </c>
      <c r="AN94" s="232">
        <f>AVERAGE($J$4:J94)</f>
        <v>69.14285714285714</v>
      </c>
      <c r="AO94" s="232">
        <f>AVERAGE($K$4:K94)</f>
        <v>62.13186813186813</v>
      </c>
      <c r="AP94" s="232">
        <f>AVERAGE($L$4:L94)</f>
        <v>62.417582417582416</v>
      </c>
      <c r="AQ94" s="232">
        <f>AVERAGE($M$4:M94)</f>
        <v>61.38461538461539</v>
      </c>
      <c r="AR94" s="232">
        <f>AVERAGE($N$4:N94)</f>
        <v>65.53846153846153</v>
      </c>
      <c r="AS94" s="232">
        <f>AVERAGE($O$4:O94)</f>
        <v>381.13186813186815</v>
      </c>
      <c r="AT94" s="232">
        <f>AVERAGE($P$4:P94)</f>
        <v>63.521978021978065</v>
      </c>
    </row>
    <row r="95" spans="2:46" ht="13.5">
      <c r="B95" s="47">
        <v>92</v>
      </c>
      <c r="C95" s="22" t="s">
        <v>319</v>
      </c>
      <c r="D95" s="47" t="s">
        <v>320</v>
      </c>
      <c r="E95" s="47" t="s">
        <v>121</v>
      </c>
      <c r="F95" s="47" t="s">
        <v>321</v>
      </c>
      <c r="G95" s="47" t="s">
        <v>152</v>
      </c>
      <c r="H95" s="79">
        <v>0.1</v>
      </c>
      <c r="I95" s="47">
        <v>30</v>
      </c>
      <c r="J95" s="47">
        <v>35</v>
      </c>
      <c r="K95" s="47">
        <v>30</v>
      </c>
      <c r="L95" s="47">
        <v>100</v>
      </c>
      <c r="M95" s="47">
        <v>35</v>
      </c>
      <c r="N95" s="47">
        <v>80</v>
      </c>
      <c r="O95" s="47">
        <f t="shared" si="1"/>
        <v>310</v>
      </c>
      <c r="P95" s="80">
        <f t="shared" si="2"/>
        <v>51.666666666666664</v>
      </c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78" t="s">
        <v>167</v>
      </c>
      <c r="AI95" s="371" t="s">
        <v>168</v>
      </c>
      <c r="AJ95" s="371"/>
      <c r="AK95" s="371"/>
      <c r="AM95" s="232">
        <f>AVERAGE($I$4:I95)</f>
        <v>60.18478260869565</v>
      </c>
      <c r="AN95" s="232">
        <f>AVERAGE($J$4:J95)</f>
        <v>68.77173913043478</v>
      </c>
      <c r="AO95" s="232">
        <f>AVERAGE($K$4:K95)</f>
        <v>61.78260869565217</v>
      </c>
      <c r="AP95" s="232">
        <f>AVERAGE($L$4:L95)</f>
        <v>62.82608695652174</v>
      </c>
      <c r="AQ95" s="232">
        <f>AVERAGE($M$4:M95)</f>
        <v>61.09782608695652</v>
      </c>
      <c r="AR95" s="232">
        <f>AVERAGE($N$4:N95)</f>
        <v>65.69565217391305</v>
      </c>
      <c r="AS95" s="232">
        <f>AVERAGE($O$4:O95)</f>
        <v>380.35869565217394</v>
      </c>
      <c r="AT95" s="232">
        <f>AVERAGE($P$4:P95)</f>
        <v>63.39311594202903</v>
      </c>
    </row>
    <row r="96" spans="2:46" ht="13.5">
      <c r="B96" s="47">
        <v>93</v>
      </c>
      <c r="C96" s="22" t="s">
        <v>320</v>
      </c>
      <c r="D96" s="47" t="s">
        <v>320</v>
      </c>
      <c r="E96" s="47" t="s">
        <v>121</v>
      </c>
      <c r="F96" s="47" t="s">
        <v>321</v>
      </c>
      <c r="G96" s="47" t="s">
        <v>152</v>
      </c>
      <c r="H96" s="79">
        <v>0.1</v>
      </c>
      <c r="I96" s="47">
        <v>45</v>
      </c>
      <c r="J96" s="47">
        <v>50</v>
      </c>
      <c r="K96" s="47">
        <v>45</v>
      </c>
      <c r="L96" s="47">
        <v>115</v>
      </c>
      <c r="M96" s="47">
        <v>55</v>
      </c>
      <c r="N96" s="47">
        <v>95</v>
      </c>
      <c r="O96" s="47">
        <f t="shared" si="1"/>
        <v>405</v>
      </c>
      <c r="P96" s="80">
        <f t="shared" si="2"/>
        <v>67.5</v>
      </c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78" t="s">
        <v>169</v>
      </c>
      <c r="AI96" s="371" t="s">
        <v>168</v>
      </c>
      <c r="AJ96" s="371"/>
      <c r="AK96" s="371"/>
      <c r="AM96" s="232">
        <f>AVERAGE($I$4:I96)</f>
        <v>60.02150537634409</v>
      </c>
      <c r="AN96" s="232">
        <f>AVERAGE($J$4:J96)</f>
        <v>68.56989247311827</v>
      </c>
      <c r="AO96" s="232">
        <f>AVERAGE($K$4:K96)</f>
        <v>61.60215053763441</v>
      </c>
      <c r="AP96" s="232">
        <f>AVERAGE($L$4:L96)</f>
        <v>63.38709677419355</v>
      </c>
      <c r="AQ96" s="232">
        <f>AVERAGE($M$4:M96)</f>
        <v>61.03225806451613</v>
      </c>
      <c r="AR96" s="232">
        <f>AVERAGE($N$4:N96)</f>
        <v>66.01075268817205</v>
      </c>
      <c r="AS96" s="232">
        <f>AVERAGE($O$4:O96)</f>
        <v>380.6236559139785</v>
      </c>
      <c r="AT96" s="232">
        <f>AVERAGE($P$4:P96)</f>
        <v>63.43727598566313</v>
      </c>
    </row>
    <row r="97" spans="2:46" ht="13.5">
      <c r="B97" s="47">
        <v>94</v>
      </c>
      <c r="C97" s="22" t="s">
        <v>322</v>
      </c>
      <c r="D97" s="47" t="s">
        <v>320</v>
      </c>
      <c r="E97" s="47" t="s">
        <v>121</v>
      </c>
      <c r="F97" s="47" t="s">
        <v>321</v>
      </c>
      <c r="G97" s="47" t="s">
        <v>152</v>
      </c>
      <c r="H97" s="79">
        <v>40.5</v>
      </c>
      <c r="I97" s="47">
        <v>60</v>
      </c>
      <c r="J97" s="47">
        <v>65</v>
      </c>
      <c r="K97" s="47">
        <v>60</v>
      </c>
      <c r="L97" s="47">
        <v>130</v>
      </c>
      <c r="M97" s="47">
        <v>75</v>
      </c>
      <c r="N97" s="47">
        <v>110</v>
      </c>
      <c r="O97" s="47">
        <f t="shared" si="1"/>
        <v>500</v>
      </c>
      <c r="P97" s="80">
        <f t="shared" si="2"/>
        <v>83.33333333333333</v>
      </c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78" t="s">
        <v>169</v>
      </c>
      <c r="AI97" s="371" t="s">
        <v>167</v>
      </c>
      <c r="AJ97" s="371"/>
      <c r="AK97" s="371"/>
      <c r="AM97" s="232">
        <f>AVERAGE($I$4:I97)</f>
        <v>60.02127659574468</v>
      </c>
      <c r="AN97" s="232">
        <f>AVERAGE($J$4:J97)</f>
        <v>68.53191489361703</v>
      </c>
      <c r="AO97" s="232">
        <f>AVERAGE($K$4:K97)</f>
        <v>61.58510638297872</v>
      </c>
      <c r="AP97" s="232">
        <f>AVERAGE($L$4:L97)</f>
        <v>64.09574468085107</v>
      </c>
      <c r="AQ97" s="232">
        <f>AVERAGE($M$4:M97)</f>
        <v>61.180851063829785</v>
      </c>
      <c r="AR97" s="232">
        <f>AVERAGE($N$4:N97)</f>
        <v>66.47872340425532</v>
      </c>
      <c r="AS97" s="232">
        <f>AVERAGE($O$4:O97)</f>
        <v>381.8936170212766</v>
      </c>
      <c r="AT97" s="232">
        <f>AVERAGE($P$4:P97)</f>
        <v>63.64893617021281</v>
      </c>
    </row>
    <row r="98" spans="2:46" ht="13.5">
      <c r="B98" s="47">
        <v>95</v>
      </c>
      <c r="C98" s="22" t="s">
        <v>323</v>
      </c>
      <c r="D98" s="47" t="s">
        <v>284</v>
      </c>
      <c r="E98" s="47" t="s">
        <v>205</v>
      </c>
      <c r="F98" s="47" t="s">
        <v>285</v>
      </c>
      <c r="G98" s="47" t="s">
        <v>286</v>
      </c>
      <c r="H98" s="79">
        <v>210</v>
      </c>
      <c r="I98" s="47">
        <v>35</v>
      </c>
      <c r="J98" s="47">
        <v>45</v>
      </c>
      <c r="K98" s="47">
        <v>160</v>
      </c>
      <c r="L98" s="47">
        <v>30</v>
      </c>
      <c r="M98" s="47">
        <v>45</v>
      </c>
      <c r="N98" s="47">
        <v>70</v>
      </c>
      <c r="O98" s="47">
        <f t="shared" si="1"/>
        <v>385</v>
      </c>
      <c r="P98" s="80">
        <f t="shared" si="2"/>
        <v>64.16666666666667</v>
      </c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78" t="s">
        <v>167</v>
      </c>
      <c r="AI98" s="429" t="s">
        <v>203</v>
      </c>
      <c r="AJ98" s="429"/>
      <c r="AK98" s="429"/>
      <c r="AM98" s="232">
        <f>AVERAGE($I$4:I98)</f>
        <v>59.757894736842104</v>
      </c>
      <c r="AN98" s="232">
        <f>AVERAGE($J$4:J98)</f>
        <v>68.28421052631579</v>
      </c>
      <c r="AO98" s="232">
        <f>AVERAGE($K$4:K98)</f>
        <v>62.62105263157895</v>
      </c>
      <c r="AP98" s="232">
        <f>AVERAGE($L$4:L98)</f>
        <v>63.73684210526316</v>
      </c>
      <c r="AQ98" s="232">
        <f>AVERAGE($M$4:M98)</f>
        <v>61.01052631578948</v>
      </c>
      <c r="AR98" s="232">
        <f>AVERAGE($N$4:N98)</f>
        <v>66.51578947368421</v>
      </c>
      <c r="AS98" s="232">
        <f>AVERAGE($O$4:O98)</f>
        <v>381.9263157894737</v>
      </c>
      <c r="AT98" s="232">
        <f>AVERAGE($P$4:P98)</f>
        <v>63.65438596491232</v>
      </c>
    </row>
    <row r="99" spans="2:46" ht="13.5">
      <c r="B99" s="47">
        <v>96</v>
      </c>
      <c r="C99" s="22" t="s">
        <v>326</v>
      </c>
      <c r="D99" s="47" t="s">
        <v>268</v>
      </c>
      <c r="E99" s="47" t="s">
        <v>152</v>
      </c>
      <c r="F99" s="47" t="s">
        <v>327</v>
      </c>
      <c r="G99" s="47" t="s">
        <v>328</v>
      </c>
      <c r="H99" s="79">
        <v>32.4</v>
      </c>
      <c r="I99" s="47">
        <v>60</v>
      </c>
      <c r="J99" s="47">
        <v>48</v>
      </c>
      <c r="K99" s="47">
        <v>45</v>
      </c>
      <c r="L99" s="47">
        <v>43</v>
      </c>
      <c r="M99" s="47">
        <v>90</v>
      </c>
      <c r="N99" s="47">
        <v>42</v>
      </c>
      <c r="O99" s="47">
        <f t="shared" si="1"/>
        <v>328</v>
      </c>
      <c r="P99" s="80">
        <f t="shared" si="2"/>
        <v>54.666666666666664</v>
      </c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78" t="s">
        <v>167</v>
      </c>
      <c r="AI99" s="371" t="s">
        <v>168</v>
      </c>
      <c r="AJ99" s="371"/>
      <c r="AK99" s="371"/>
      <c r="AM99" s="232">
        <f>AVERAGE($I$4:I99)</f>
        <v>59.760416666666664</v>
      </c>
      <c r="AN99" s="232">
        <f>AVERAGE($J$4:J99)</f>
        <v>68.07291666666667</v>
      </c>
      <c r="AO99" s="232">
        <f>AVERAGE($K$4:K99)</f>
        <v>62.4375</v>
      </c>
      <c r="AP99" s="232">
        <f>AVERAGE($L$4:L99)</f>
        <v>63.520833333333336</v>
      </c>
      <c r="AQ99" s="232">
        <f>AVERAGE($M$4:M99)</f>
        <v>61.3125</v>
      </c>
      <c r="AR99" s="232">
        <f>AVERAGE($N$4:N99)</f>
        <v>66.26041666666667</v>
      </c>
      <c r="AS99" s="232">
        <f>AVERAGE($O$4:O99)</f>
        <v>381.3645833333333</v>
      </c>
      <c r="AT99" s="232">
        <f>AVERAGE($P$4:P99)</f>
        <v>63.560763888888935</v>
      </c>
    </row>
    <row r="100" spans="2:46" ht="13.5">
      <c r="B100" s="47">
        <v>97</v>
      </c>
      <c r="C100" s="22" t="s">
        <v>329</v>
      </c>
      <c r="D100" s="47" t="s">
        <v>268</v>
      </c>
      <c r="E100" s="47" t="s">
        <v>152</v>
      </c>
      <c r="F100" s="47" t="s">
        <v>327</v>
      </c>
      <c r="G100" s="47" t="s">
        <v>328</v>
      </c>
      <c r="H100" s="79">
        <v>75.6</v>
      </c>
      <c r="I100" s="47">
        <v>85</v>
      </c>
      <c r="J100" s="47">
        <v>73</v>
      </c>
      <c r="K100" s="47">
        <v>70</v>
      </c>
      <c r="L100" s="47">
        <v>73</v>
      </c>
      <c r="M100" s="47">
        <v>115</v>
      </c>
      <c r="N100" s="47">
        <v>67</v>
      </c>
      <c r="O100" s="47">
        <f t="shared" si="1"/>
        <v>483</v>
      </c>
      <c r="P100" s="80">
        <f t="shared" si="2"/>
        <v>80.5</v>
      </c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78" t="s">
        <v>169</v>
      </c>
      <c r="AI100" s="371" t="s">
        <v>167</v>
      </c>
      <c r="AJ100" s="371"/>
      <c r="AK100" s="371"/>
      <c r="AM100" s="232">
        <f>AVERAGE($I$4:I100)</f>
        <v>60.02061855670103</v>
      </c>
      <c r="AN100" s="232">
        <f>AVERAGE($J$4:J100)</f>
        <v>68.12371134020619</v>
      </c>
      <c r="AO100" s="232">
        <f>AVERAGE($K$4:K100)</f>
        <v>62.51546391752577</v>
      </c>
      <c r="AP100" s="232">
        <f>AVERAGE($L$4:L100)</f>
        <v>63.618556701030926</v>
      </c>
      <c r="AQ100" s="232">
        <f>AVERAGE($M$4:M100)</f>
        <v>61.865979381443296</v>
      </c>
      <c r="AR100" s="232">
        <f>AVERAGE($N$4:N100)</f>
        <v>66.26804123711341</v>
      </c>
      <c r="AS100" s="232">
        <f>AVERAGE($O$4:O100)</f>
        <v>382.41237113402065</v>
      </c>
      <c r="AT100" s="232">
        <f>AVERAGE($P$4:P100)</f>
        <v>63.73539518900348</v>
      </c>
    </row>
    <row r="101" spans="2:46" ht="13.5">
      <c r="B101" s="47">
        <v>98</v>
      </c>
      <c r="C101" s="22" t="s">
        <v>330</v>
      </c>
      <c r="D101" s="47" t="s">
        <v>162</v>
      </c>
      <c r="E101" s="47" t="s">
        <v>152</v>
      </c>
      <c r="F101" s="47" t="s">
        <v>331</v>
      </c>
      <c r="G101" s="47" t="s">
        <v>316</v>
      </c>
      <c r="H101" s="79">
        <v>6.5</v>
      </c>
      <c r="I101" s="47">
        <v>30</v>
      </c>
      <c r="J101" s="47">
        <v>105</v>
      </c>
      <c r="K101" s="47">
        <v>90</v>
      </c>
      <c r="L101" s="47">
        <v>25</v>
      </c>
      <c r="M101" s="47">
        <v>25</v>
      </c>
      <c r="N101" s="47">
        <v>50</v>
      </c>
      <c r="O101" s="47">
        <f t="shared" si="1"/>
        <v>325</v>
      </c>
      <c r="P101" s="80">
        <f t="shared" si="2"/>
        <v>54.166666666666664</v>
      </c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78" t="s">
        <v>167</v>
      </c>
      <c r="AI101" s="371" t="s">
        <v>168</v>
      </c>
      <c r="AJ101" s="371"/>
      <c r="AK101" s="371"/>
      <c r="AM101" s="232">
        <f>AVERAGE($I$4:I101)</f>
        <v>59.714285714285715</v>
      </c>
      <c r="AN101" s="232">
        <f>AVERAGE($J$4:J101)</f>
        <v>68.5</v>
      </c>
      <c r="AO101" s="232">
        <f>AVERAGE($K$4:K101)</f>
        <v>62.795918367346935</v>
      </c>
      <c r="AP101" s="232">
        <f>AVERAGE($L$4:L101)</f>
        <v>63.224489795918366</v>
      </c>
      <c r="AQ101" s="232">
        <f>AVERAGE($M$4:M101)</f>
        <v>61.48979591836735</v>
      </c>
      <c r="AR101" s="232">
        <f>AVERAGE($N$4:N101)</f>
        <v>66.10204081632654</v>
      </c>
      <c r="AS101" s="232">
        <f>AVERAGE($O$4:O101)</f>
        <v>381.8265306122449</v>
      </c>
      <c r="AT101" s="232">
        <f>AVERAGE($P$4:P101)</f>
        <v>63.63775510204086</v>
      </c>
    </row>
    <row r="102" spans="2:46" ht="13.5">
      <c r="B102" s="47">
        <v>99</v>
      </c>
      <c r="C102" s="22" t="s">
        <v>332</v>
      </c>
      <c r="D102" s="47" t="s">
        <v>162</v>
      </c>
      <c r="E102" s="47" t="s">
        <v>152</v>
      </c>
      <c r="F102" s="47" t="s">
        <v>331</v>
      </c>
      <c r="G102" s="47" t="s">
        <v>316</v>
      </c>
      <c r="H102" s="79">
        <v>60</v>
      </c>
      <c r="I102" s="47">
        <v>55</v>
      </c>
      <c r="J102" s="47">
        <v>130</v>
      </c>
      <c r="K102" s="47">
        <v>115</v>
      </c>
      <c r="L102" s="47">
        <v>50</v>
      </c>
      <c r="M102" s="47">
        <v>50</v>
      </c>
      <c r="N102" s="47">
        <v>75</v>
      </c>
      <c r="O102" s="47">
        <f t="shared" si="1"/>
        <v>475</v>
      </c>
      <c r="P102" s="80">
        <f t="shared" si="2"/>
        <v>79.16666666666667</v>
      </c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78" t="s">
        <v>169</v>
      </c>
      <c r="AI102" s="371" t="s">
        <v>167</v>
      </c>
      <c r="AJ102" s="371"/>
      <c r="AK102" s="371"/>
      <c r="AM102" s="232">
        <f>AVERAGE($I$4:I102)</f>
        <v>59.666666666666664</v>
      </c>
      <c r="AN102" s="232">
        <f>AVERAGE($J$4:J102)</f>
        <v>69.12121212121212</v>
      </c>
      <c r="AO102" s="232">
        <f>AVERAGE($K$4:K102)</f>
        <v>63.323232323232325</v>
      </c>
      <c r="AP102" s="232">
        <f>AVERAGE($L$4:L102)</f>
        <v>63.09090909090909</v>
      </c>
      <c r="AQ102" s="232">
        <f>AVERAGE($M$4:M102)</f>
        <v>61.37373737373738</v>
      </c>
      <c r="AR102" s="232">
        <f>AVERAGE($N$4:N102)</f>
        <v>66.1919191919192</v>
      </c>
      <c r="AS102" s="232">
        <f>AVERAGE($O$4:O102)</f>
        <v>382.7676767676768</v>
      </c>
      <c r="AT102" s="232">
        <f>AVERAGE($P$4:P102)</f>
        <v>63.794612794612846</v>
      </c>
    </row>
    <row r="103" spans="2:46" ht="13.5">
      <c r="B103" s="47">
        <v>100</v>
      </c>
      <c r="C103" s="22" t="s">
        <v>333</v>
      </c>
      <c r="D103" s="47" t="s">
        <v>199</v>
      </c>
      <c r="E103" s="47" t="s">
        <v>152</v>
      </c>
      <c r="F103" s="47" t="s">
        <v>334</v>
      </c>
      <c r="G103" s="47" t="s">
        <v>200</v>
      </c>
      <c r="H103" s="79">
        <v>10.4</v>
      </c>
      <c r="I103" s="47">
        <v>40</v>
      </c>
      <c r="J103" s="47">
        <v>30</v>
      </c>
      <c r="K103" s="47">
        <v>50</v>
      </c>
      <c r="L103" s="47">
        <v>55</v>
      </c>
      <c r="M103" s="47">
        <v>55</v>
      </c>
      <c r="N103" s="47">
        <v>100</v>
      </c>
      <c r="O103" s="47">
        <f t="shared" si="1"/>
        <v>330</v>
      </c>
      <c r="P103" s="80">
        <f t="shared" si="2"/>
        <v>55</v>
      </c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78" t="s">
        <v>167</v>
      </c>
      <c r="AI103" s="371" t="s">
        <v>168</v>
      </c>
      <c r="AJ103" s="371"/>
      <c r="AK103" s="371"/>
      <c r="AM103" s="232">
        <f>AVERAGE($I$4:I103)</f>
        <v>59.47</v>
      </c>
      <c r="AN103" s="232">
        <f>AVERAGE($J$4:J103)</f>
        <v>68.73</v>
      </c>
      <c r="AO103" s="232">
        <f>AVERAGE($K$4:K103)</f>
        <v>63.19</v>
      </c>
      <c r="AP103" s="232">
        <f>AVERAGE($L$4:L103)</f>
        <v>63.01</v>
      </c>
      <c r="AQ103" s="232">
        <f>AVERAGE($M$4:M103)</f>
        <v>61.31</v>
      </c>
      <c r="AR103" s="232">
        <f>AVERAGE($N$4:N103)</f>
        <v>66.53</v>
      </c>
      <c r="AS103" s="232">
        <f>AVERAGE($O$4:O103)</f>
        <v>382.24</v>
      </c>
      <c r="AT103" s="232">
        <f>AVERAGE($P$4:P103)</f>
        <v>63.70666666666671</v>
      </c>
    </row>
    <row r="104" spans="2:46" ht="13.5">
      <c r="B104" s="47">
        <v>101</v>
      </c>
      <c r="C104" s="22" t="s">
        <v>335</v>
      </c>
      <c r="D104" s="47" t="s">
        <v>199</v>
      </c>
      <c r="E104" s="47" t="s">
        <v>152</v>
      </c>
      <c r="F104" s="47" t="s">
        <v>334</v>
      </c>
      <c r="G104" s="47" t="s">
        <v>200</v>
      </c>
      <c r="H104" s="79">
        <v>66.6</v>
      </c>
      <c r="I104" s="47">
        <v>60</v>
      </c>
      <c r="J104" s="47">
        <v>50</v>
      </c>
      <c r="K104" s="47">
        <v>70</v>
      </c>
      <c r="L104" s="47">
        <v>80</v>
      </c>
      <c r="M104" s="47">
        <v>80</v>
      </c>
      <c r="N104" s="47">
        <v>140</v>
      </c>
      <c r="O104" s="47">
        <f t="shared" si="1"/>
        <v>480</v>
      </c>
      <c r="P104" s="80">
        <f t="shared" si="2"/>
        <v>80</v>
      </c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78" t="s">
        <v>169</v>
      </c>
      <c r="AI104" s="371" t="s">
        <v>167</v>
      </c>
      <c r="AJ104" s="371"/>
      <c r="AK104" s="371"/>
      <c r="AM104" s="232">
        <f>AVERAGE($I$4:I104)</f>
        <v>59.475247524752476</v>
      </c>
      <c r="AN104" s="232">
        <f>AVERAGE($J$4:J104)</f>
        <v>68.54455445544555</v>
      </c>
      <c r="AO104" s="232">
        <f>AVERAGE($K$4:K104)</f>
        <v>63.257425742574256</v>
      </c>
      <c r="AP104" s="232">
        <f>AVERAGE($L$4:L104)</f>
        <v>63.17821782178218</v>
      </c>
      <c r="AQ104" s="232">
        <f>AVERAGE($M$4:M104)</f>
        <v>61.495049504950494</v>
      </c>
      <c r="AR104" s="232">
        <f>AVERAGE($N$4:N104)</f>
        <v>67.25742574257426</v>
      </c>
      <c r="AS104" s="232">
        <f>AVERAGE($O$4:O104)</f>
        <v>383.2079207920792</v>
      </c>
      <c r="AT104" s="232">
        <f>AVERAGE($P$4:P104)</f>
        <v>63.867986798679915</v>
      </c>
    </row>
    <row r="105" spans="2:46" ht="13.5">
      <c r="B105" s="47">
        <v>102</v>
      </c>
      <c r="C105" s="22" t="s">
        <v>352</v>
      </c>
      <c r="D105" s="47" t="s">
        <v>120</v>
      </c>
      <c r="E105" s="47" t="s">
        <v>268</v>
      </c>
      <c r="F105" s="47" t="s">
        <v>233</v>
      </c>
      <c r="G105" s="47" t="s">
        <v>152</v>
      </c>
      <c r="H105" s="79">
        <v>2.5</v>
      </c>
      <c r="I105" s="47">
        <v>60</v>
      </c>
      <c r="J105" s="47">
        <v>40</v>
      </c>
      <c r="K105" s="47">
        <v>80</v>
      </c>
      <c r="L105" s="47">
        <v>60</v>
      </c>
      <c r="M105" s="47">
        <v>45</v>
      </c>
      <c r="N105" s="47">
        <v>40</v>
      </c>
      <c r="O105" s="47">
        <f t="shared" si="1"/>
        <v>325</v>
      </c>
      <c r="P105" s="80">
        <f t="shared" si="2"/>
        <v>54.166666666666664</v>
      </c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78" t="s">
        <v>167</v>
      </c>
      <c r="AI105" s="371" t="s">
        <v>168</v>
      </c>
      <c r="AJ105" s="371"/>
      <c r="AK105" s="371"/>
      <c r="AM105" s="232">
        <f>AVERAGE($I$4:I105)</f>
        <v>59.48039215686274</v>
      </c>
      <c r="AN105" s="232">
        <f>AVERAGE($J$4:J105)</f>
        <v>68.26470588235294</v>
      </c>
      <c r="AO105" s="232">
        <f>AVERAGE($K$4:K105)</f>
        <v>63.42156862745098</v>
      </c>
      <c r="AP105" s="232">
        <f>AVERAGE($L$4:L105)</f>
        <v>63.14705882352941</v>
      </c>
      <c r="AQ105" s="232">
        <f>AVERAGE($M$4:M105)</f>
        <v>61.333333333333336</v>
      </c>
      <c r="AR105" s="232">
        <f>AVERAGE($N$4:N105)</f>
        <v>66.99019607843137</v>
      </c>
      <c r="AS105" s="232">
        <f>AVERAGE($O$4:O105)</f>
        <v>382.6372549019608</v>
      </c>
      <c r="AT105" s="232">
        <f>AVERAGE($P$4:P105)</f>
        <v>63.77287581699351</v>
      </c>
    </row>
    <row r="106" spans="2:46" ht="13.5">
      <c r="B106" s="47">
        <v>103</v>
      </c>
      <c r="C106" s="22" t="s">
        <v>353</v>
      </c>
      <c r="D106" s="47" t="s">
        <v>120</v>
      </c>
      <c r="E106" s="47" t="s">
        <v>268</v>
      </c>
      <c r="F106" s="47" t="s">
        <v>233</v>
      </c>
      <c r="G106" s="47" t="s">
        <v>152</v>
      </c>
      <c r="H106" s="79">
        <v>120</v>
      </c>
      <c r="I106" s="47">
        <v>95</v>
      </c>
      <c r="J106" s="47">
        <v>95</v>
      </c>
      <c r="K106" s="47">
        <v>85</v>
      </c>
      <c r="L106" s="47">
        <v>125</v>
      </c>
      <c r="M106" s="47">
        <v>65</v>
      </c>
      <c r="N106" s="47">
        <v>55</v>
      </c>
      <c r="O106" s="47">
        <f t="shared" si="1"/>
        <v>520</v>
      </c>
      <c r="P106" s="80">
        <f t="shared" si="2"/>
        <v>86.66666666666667</v>
      </c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78" t="s">
        <v>169</v>
      </c>
      <c r="AI106" s="371" t="s">
        <v>167</v>
      </c>
      <c r="AJ106" s="371"/>
      <c r="AK106" s="371"/>
      <c r="AM106" s="232">
        <f>AVERAGE($I$4:I106)</f>
        <v>59.8252427184466</v>
      </c>
      <c r="AN106" s="232">
        <f>AVERAGE($J$4:J106)</f>
        <v>68.52427184466019</v>
      </c>
      <c r="AO106" s="232">
        <f>AVERAGE($K$4:K106)</f>
        <v>63.63106796116505</v>
      </c>
      <c r="AP106" s="232">
        <f>AVERAGE($L$4:L106)</f>
        <v>63.74757281553398</v>
      </c>
      <c r="AQ106" s="232">
        <f>AVERAGE($M$4:M106)</f>
        <v>61.36893203883495</v>
      </c>
      <c r="AR106" s="232">
        <f>AVERAGE($N$4:N106)</f>
        <v>66.87378640776699</v>
      </c>
      <c r="AS106" s="232">
        <f>AVERAGE($O$4:O106)</f>
        <v>383.97087378640776</v>
      </c>
      <c r="AT106" s="232">
        <f>AVERAGE($P$4:P106)</f>
        <v>63.99514563106801</v>
      </c>
    </row>
    <row r="107" spans="2:46" ht="13.5">
      <c r="B107" s="47">
        <v>104</v>
      </c>
      <c r="C107" s="22" t="s">
        <v>354</v>
      </c>
      <c r="D107" s="47" t="s">
        <v>205</v>
      </c>
      <c r="E107" s="47" t="s">
        <v>152</v>
      </c>
      <c r="F107" s="47" t="s">
        <v>285</v>
      </c>
      <c r="G107" s="47" t="s">
        <v>355</v>
      </c>
      <c r="H107" s="79">
        <v>6.5</v>
      </c>
      <c r="I107" s="47">
        <v>50</v>
      </c>
      <c r="J107" s="47">
        <v>50</v>
      </c>
      <c r="K107" s="47">
        <v>95</v>
      </c>
      <c r="L107" s="47">
        <v>40</v>
      </c>
      <c r="M107" s="47">
        <v>50</v>
      </c>
      <c r="N107" s="47">
        <v>35</v>
      </c>
      <c r="O107" s="47">
        <f t="shared" si="1"/>
        <v>320</v>
      </c>
      <c r="P107" s="80">
        <f t="shared" si="2"/>
        <v>53.333333333333336</v>
      </c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78" t="s">
        <v>167</v>
      </c>
      <c r="AI107" s="371" t="s">
        <v>168</v>
      </c>
      <c r="AJ107" s="371"/>
      <c r="AK107" s="371"/>
      <c r="AM107" s="232">
        <f>AVERAGE($I$4:I107)</f>
        <v>59.73076923076923</v>
      </c>
      <c r="AN107" s="232">
        <f>AVERAGE($J$4:J107)</f>
        <v>68.34615384615384</v>
      </c>
      <c r="AO107" s="232">
        <f>AVERAGE($K$4:K107)</f>
        <v>63.93269230769231</v>
      </c>
      <c r="AP107" s="232">
        <f>AVERAGE($L$4:L107)</f>
        <v>63.51923076923077</v>
      </c>
      <c r="AQ107" s="232">
        <f>AVERAGE($M$4:M107)</f>
        <v>61.25961538461539</v>
      </c>
      <c r="AR107" s="232">
        <f>AVERAGE($N$4:N107)</f>
        <v>66.5673076923077</v>
      </c>
      <c r="AS107" s="232">
        <f>AVERAGE($O$4:O107)</f>
        <v>383.3557692307692</v>
      </c>
      <c r="AT107" s="232">
        <f>AVERAGE($P$4:P107)</f>
        <v>63.892628205128254</v>
      </c>
    </row>
    <row r="108" spans="2:46" ht="13.5">
      <c r="B108" s="47">
        <v>105</v>
      </c>
      <c r="C108" s="22" t="s">
        <v>356</v>
      </c>
      <c r="D108" s="47" t="s">
        <v>205</v>
      </c>
      <c r="E108" s="47" t="s">
        <v>152</v>
      </c>
      <c r="F108" s="47" t="s">
        <v>285</v>
      </c>
      <c r="G108" s="47" t="s">
        <v>355</v>
      </c>
      <c r="H108" s="79">
        <v>45</v>
      </c>
      <c r="I108" s="47">
        <v>60</v>
      </c>
      <c r="J108" s="47">
        <v>80</v>
      </c>
      <c r="K108" s="47">
        <v>110</v>
      </c>
      <c r="L108" s="47">
        <v>50</v>
      </c>
      <c r="M108" s="47">
        <v>80</v>
      </c>
      <c r="N108" s="47">
        <v>45</v>
      </c>
      <c r="O108" s="47">
        <f t="shared" si="1"/>
        <v>425</v>
      </c>
      <c r="P108" s="80">
        <f t="shared" si="2"/>
        <v>70.83333333333333</v>
      </c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78" t="s">
        <v>169</v>
      </c>
      <c r="AI108" s="371" t="s">
        <v>167</v>
      </c>
      <c r="AJ108" s="371"/>
      <c r="AK108" s="371"/>
      <c r="AM108" s="232">
        <f>AVERAGE($I$4:I108)</f>
        <v>59.733333333333334</v>
      </c>
      <c r="AN108" s="232">
        <f>AVERAGE($J$4:J108)</f>
        <v>68.45714285714286</v>
      </c>
      <c r="AO108" s="232">
        <f>AVERAGE($K$4:K108)</f>
        <v>64.37142857142857</v>
      </c>
      <c r="AP108" s="232">
        <f>AVERAGE($L$4:L108)</f>
        <v>63.39047619047619</v>
      </c>
      <c r="AQ108" s="232">
        <f>AVERAGE($M$4:M108)</f>
        <v>61.43809523809524</v>
      </c>
      <c r="AR108" s="232">
        <f>AVERAGE($N$4:N108)</f>
        <v>66.36190476190477</v>
      </c>
      <c r="AS108" s="232">
        <f>AVERAGE($O$4:O108)</f>
        <v>383.752380952381</v>
      </c>
      <c r="AT108" s="232">
        <f>AVERAGE($P$4:P108)</f>
        <v>63.958730158730205</v>
      </c>
    </row>
    <row r="109" spans="2:46" ht="13.5">
      <c r="B109" s="47">
        <v>106</v>
      </c>
      <c r="C109" s="22" t="s">
        <v>357</v>
      </c>
      <c r="D109" s="47" t="s">
        <v>256</v>
      </c>
      <c r="E109" s="47" t="s">
        <v>152</v>
      </c>
      <c r="F109" s="47" t="s">
        <v>250</v>
      </c>
      <c r="G109" s="47" t="s">
        <v>358</v>
      </c>
      <c r="H109" s="79">
        <v>49.8</v>
      </c>
      <c r="I109" s="47">
        <v>50</v>
      </c>
      <c r="J109" s="47">
        <v>120</v>
      </c>
      <c r="K109" s="47">
        <v>53</v>
      </c>
      <c r="L109" s="47">
        <v>35</v>
      </c>
      <c r="M109" s="47">
        <v>110</v>
      </c>
      <c r="N109" s="47">
        <v>87</v>
      </c>
      <c r="O109" s="47">
        <f t="shared" si="1"/>
        <v>455</v>
      </c>
      <c r="P109" s="80">
        <f t="shared" si="2"/>
        <v>75.83333333333333</v>
      </c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81" t="s">
        <v>203</v>
      </c>
      <c r="AI109" s="371" t="s">
        <v>167</v>
      </c>
      <c r="AJ109" s="371"/>
      <c r="AK109" s="371"/>
      <c r="AM109" s="232">
        <f>AVERAGE($I$4:I109)</f>
        <v>59.64150943396226</v>
      </c>
      <c r="AN109" s="232">
        <f>AVERAGE($J$4:J109)</f>
        <v>68.94339622641509</v>
      </c>
      <c r="AO109" s="232">
        <f>AVERAGE($K$4:K109)</f>
        <v>64.26415094339623</v>
      </c>
      <c r="AP109" s="232">
        <f>AVERAGE($L$4:L109)</f>
        <v>63.12264150943396</v>
      </c>
      <c r="AQ109" s="232">
        <f>AVERAGE($M$4:M109)</f>
        <v>61.89622641509434</v>
      </c>
      <c r="AR109" s="232">
        <f>AVERAGE($N$4:N109)</f>
        <v>66.55660377358491</v>
      </c>
      <c r="AS109" s="232">
        <f>AVERAGE($O$4:O109)</f>
        <v>384.42452830188677</v>
      </c>
      <c r="AT109" s="232">
        <f>AVERAGE($P$4:P109)</f>
        <v>64.07075471698117</v>
      </c>
    </row>
    <row r="110" spans="2:46" ht="13.5">
      <c r="B110" s="47">
        <v>107</v>
      </c>
      <c r="C110" s="22" t="s">
        <v>359</v>
      </c>
      <c r="D110" s="47" t="s">
        <v>256</v>
      </c>
      <c r="E110" s="47" t="s">
        <v>152</v>
      </c>
      <c r="F110" s="47" t="s">
        <v>184</v>
      </c>
      <c r="G110" s="47" t="s">
        <v>360</v>
      </c>
      <c r="H110" s="79">
        <v>50.2</v>
      </c>
      <c r="I110" s="47">
        <v>50</v>
      </c>
      <c r="J110" s="47">
        <v>105</v>
      </c>
      <c r="K110" s="47">
        <v>79</v>
      </c>
      <c r="L110" s="47">
        <v>35</v>
      </c>
      <c r="M110" s="47">
        <v>110</v>
      </c>
      <c r="N110" s="47">
        <v>76</v>
      </c>
      <c r="O110" s="47">
        <f t="shared" si="1"/>
        <v>455</v>
      </c>
      <c r="P110" s="80">
        <f t="shared" si="2"/>
        <v>75.83333333333333</v>
      </c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81" t="s">
        <v>203</v>
      </c>
      <c r="AI110" s="371" t="s">
        <v>167</v>
      </c>
      <c r="AJ110" s="371"/>
      <c r="AK110" s="371"/>
      <c r="AM110" s="232">
        <f>AVERAGE($I$4:I110)</f>
        <v>59.55140186915888</v>
      </c>
      <c r="AN110" s="232">
        <f>AVERAGE($J$4:J110)</f>
        <v>69.2803738317757</v>
      </c>
      <c r="AO110" s="232">
        <f>AVERAGE($K$4:K110)</f>
        <v>64.40186915887851</v>
      </c>
      <c r="AP110" s="232">
        <f>AVERAGE($L$4:L110)</f>
        <v>62.85981308411215</v>
      </c>
      <c r="AQ110" s="232">
        <f>AVERAGE($M$4:M110)</f>
        <v>62.345794392523366</v>
      </c>
      <c r="AR110" s="232">
        <f>AVERAGE($N$4:N110)</f>
        <v>66.64485981308411</v>
      </c>
      <c r="AS110" s="232">
        <f>AVERAGE($O$4:O110)</f>
        <v>385.0841121495327</v>
      </c>
      <c r="AT110" s="232">
        <f>AVERAGE($P$4:P110)</f>
        <v>64.18068535825549</v>
      </c>
    </row>
    <row r="111" spans="2:46" ht="13.5">
      <c r="B111" s="47">
        <v>108</v>
      </c>
      <c r="C111" s="22" t="s">
        <v>381</v>
      </c>
      <c r="D111" s="47" t="s">
        <v>183</v>
      </c>
      <c r="E111" s="47" t="s">
        <v>152</v>
      </c>
      <c r="F111" s="47" t="s">
        <v>293</v>
      </c>
      <c r="G111" s="47" t="s">
        <v>292</v>
      </c>
      <c r="H111" s="79">
        <v>65.5</v>
      </c>
      <c r="I111" s="47">
        <v>90</v>
      </c>
      <c r="J111" s="47">
        <v>55</v>
      </c>
      <c r="K111" s="47">
        <v>75</v>
      </c>
      <c r="L111" s="47">
        <v>60</v>
      </c>
      <c r="M111" s="47">
        <v>75</v>
      </c>
      <c r="N111" s="47">
        <v>30</v>
      </c>
      <c r="O111" s="47">
        <f t="shared" si="1"/>
        <v>385</v>
      </c>
      <c r="P111" s="80">
        <f t="shared" si="2"/>
        <v>64.16666666666667</v>
      </c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78" t="s">
        <v>167</v>
      </c>
      <c r="AI111" s="429" t="s">
        <v>203</v>
      </c>
      <c r="AJ111" s="429"/>
      <c r="AK111" s="429"/>
      <c r="AM111" s="232">
        <f>AVERAGE($I$4:I111)</f>
        <v>59.833333333333336</v>
      </c>
      <c r="AN111" s="232">
        <f>AVERAGE($J$4:J111)</f>
        <v>69.14814814814815</v>
      </c>
      <c r="AO111" s="232">
        <f>AVERAGE($K$4:K111)</f>
        <v>64.5</v>
      </c>
      <c r="AP111" s="232">
        <f>AVERAGE($L$4:L111)</f>
        <v>62.833333333333336</v>
      </c>
      <c r="AQ111" s="232">
        <f>AVERAGE($M$4:M111)</f>
        <v>62.46296296296296</v>
      </c>
      <c r="AR111" s="232">
        <f>AVERAGE($N$4:N111)</f>
        <v>66.30555555555556</v>
      </c>
      <c r="AS111" s="232">
        <f>AVERAGE($O$4:O111)</f>
        <v>385.0833333333333</v>
      </c>
      <c r="AT111" s="232">
        <f>AVERAGE($P$4:P111)</f>
        <v>64.1805555555556</v>
      </c>
    </row>
    <row r="112" spans="2:46" ht="13.5">
      <c r="B112" s="47">
        <v>109</v>
      </c>
      <c r="C112" s="22" t="s">
        <v>383</v>
      </c>
      <c r="D112" s="47" t="s">
        <v>121</v>
      </c>
      <c r="E112" s="47" t="s">
        <v>152</v>
      </c>
      <c r="F112" s="47" t="s">
        <v>321</v>
      </c>
      <c r="G112" s="47" t="s">
        <v>152</v>
      </c>
      <c r="H112" s="79">
        <v>1</v>
      </c>
      <c r="I112" s="47">
        <v>40</v>
      </c>
      <c r="J112" s="47">
        <v>65</v>
      </c>
      <c r="K112" s="47">
        <v>95</v>
      </c>
      <c r="L112" s="47">
        <v>60</v>
      </c>
      <c r="M112" s="47">
        <v>45</v>
      </c>
      <c r="N112" s="47">
        <v>35</v>
      </c>
      <c r="O112" s="47">
        <f t="shared" si="1"/>
        <v>340</v>
      </c>
      <c r="P112" s="80">
        <f t="shared" si="2"/>
        <v>56.666666666666664</v>
      </c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78" t="s">
        <v>167</v>
      </c>
      <c r="AI112" s="371" t="s">
        <v>168</v>
      </c>
      <c r="AJ112" s="371"/>
      <c r="AK112" s="371"/>
      <c r="AM112" s="232">
        <f>AVERAGE($I$4:I112)</f>
        <v>59.65137614678899</v>
      </c>
      <c r="AN112" s="232">
        <f>AVERAGE($J$4:J112)</f>
        <v>69.11009174311927</v>
      </c>
      <c r="AO112" s="232">
        <f>AVERAGE($K$4:K112)</f>
        <v>64.77981651376147</v>
      </c>
      <c r="AP112" s="232">
        <f>AVERAGE($L$4:L112)</f>
        <v>62.80733944954128</v>
      </c>
      <c r="AQ112" s="232">
        <f>AVERAGE($M$4:M112)</f>
        <v>62.30275229357798</v>
      </c>
      <c r="AR112" s="232">
        <f>AVERAGE($N$4:N112)</f>
        <v>66.01834862385321</v>
      </c>
      <c r="AS112" s="232">
        <f>AVERAGE($O$4:O112)</f>
        <v>384.6697247706422</v>
      </c>
      <c r="AT112" s="232">
        <f>AVERAGE($P$4:P112)</f>
        <v>64.11162079510707</v>
      </c>
    </row>
    <row r="113" spans="2:46" ht="13.5">
      <c r="B113" s="47">
        <v>110</v>
      </c>
      <c r="C113" s="22" t="s">
        <v>384</v>
      </c>
      <c r="D113" s="47" t="s">
        <v>121</v>
      </c>
      <c r="E113" s="47" t="s">
        <v>152</v>
      </c>
      <c r="F113" s="47" t="s">
        <v>321</v>
      </c>
      <c r="G113" s="47" t="s">
        <v>152</v>
      </c>
      <c r="H113" s="79">
        <v>9.5</v>
      </c>
      <c r="I113" s="47">
        <v>65</v>
      </c>
      <c r="J113" s="47">
        <v>90</v>
      </c>
      <c r="K113" s="47">
        <v>120</v>
      </c>
      <c r="L113" s="47">
        <v>85</v>
      </c>
      <c r="M113" s="47">
        <v>70</v>
      </c>
      <c r="N113" s="47">
        <v>60</v>
      </c>
      <c r="O113" s="47">
        <f t="shared" si="1"/>
        <v>490</v>
      </c>
      <c r="P113" s="80">
        <f t="shared" si="2"/>
        <v>81.66666666666667</v>
      </c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78" t="s">
        <v>169</v>
      </c>
      <c r="AI113" s="371" t="s">
        <v>167</v>
      </c>
      <c r="AJ113" s="371"/>
      <c r="AK113" s="371"/>
      <c r="AM113" s="232">
        <f>AVERAGE($I$4:I113)</f>
        <v>59.7</v>
      </c>
      <c r="AN113" s="232">
        <f>AVERAGE($J$4:J113)</f>
        <v>69.3</v>
      </c>
      <c r="AO113" s="232">
        <f>AVERAGE($K$4:K113)</f>
        <v>65.28181818181818</v>
      </c>
      <c r="AP113" s="232">
        <f>AVERAGE($L$4:L113)</f>
        <v>63.00909090909091</v>
      </c>
      <c r="AQ113" s="232">
        <f>AVERAGE($M$4:M113)</f>
        <v>62.372727272727275</v>
      </c>
      <c r="AR113" s="232">
        <f>AVERAGE($N$4:N113)</f>
        <v>65.96363636363637</v>
      </c>
      <c r="AS113" s="232">
        <f>AVERAGE($O$4:O113)</f>
        <v>385.6272727272727</v>
      </c>
      <c r="AT113" s="232">
        <f>AVERAGE($P$4:P113)</f>
        <v>64.27121212121217</v>
      </c>
    </row>
    <row r="114" spans="2:46" ht="13.5">
      <c r="B114" s="47">
        <v>111</v>
      </c>
      <c r="C114" s="22" t="s">
        <v>385</v>
      </c>
      <c r="D114" s="47" t="s">
        <v>205</v>
      </c>
      <c r="E114" s="47" t="s">
        <v>284</v>
      </c>
      <c r="F114" s="47" t="s">
        <v>355</v>
      </c>
      <c r="G114" s="47" t="s">
        <v>285</v>
      </c>
      <c r="H114" s="79">
        <v>115</v>
      </c>
      <c r="I114" s="47">
        <v>80</v>
      </c>
      <c r="J114" s="47">
        <v>85</v>
      </c>
      <c r="K114" s="47">
        <v>95</v>
      </c>
      <c r="L114" s="47">
        <v>30</v>
      </c>
      <c r="M114" s="47">
        <v>30</v>
      </c>
      <c r="N114" s="47">
        <v>25</v>
      </c>
      <c r="O114" s="47">
        <f t="shared" si="1"/>
        <v>345</v>
      </c>
      <c r="P114" s="80">
        <f t="shared" si="2"/>
        <v>57.5</v>
      </c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78" t="s">
        <v>167</v>
      </c>
      <c r="AI114" s="371" t="s">
        <v>168</v>
      </c>
      <c r="AJ114" s="371"/>
      <c r="AK114" s="371"/>
      <c r="AM114" s="232">
        <f>AVERAGE($I$4:I114)</f>
        <v>59.88288288288288</v>
      </c>
      <c r="AN114" s="232">
        <f>AVERAGE($J$4:J114)</f>
        <v>69.44144144144144</v>
      </c>
      <c r="AO114" s="232">
        <f>AVERAGE($K$4:K114)</f>
        <v>65.54954954954955</v>
      </c>
      <c r="AP114" s="232">
        <f>AVERAGE($L$4:L114)</f>
        <v>62.711711711711715</v>
      </c>
      <c r="AQ114" s="232">
        <f>AVERAGE($M$4:M114)</f>
        <v>62.08108108108108</v>
      </c>
      <c r="AR114" s="232">
        <f>AVERAGE($N$4:N114)</f>
        <v>65.5945945945946</v>
      </c>
      <c r="AS114" s="232">
        <f>AVERAGE($O$4:O114)</f>
        <v>385.26126126126127</v>
      </c>
      <c r="AT114" s="232">
        <f>AVERAGE($P$4:P114)</f>
        <v>64.21021021021026</v>
      </c>
    </row>
    <row r="115" spans="2:46" ht="13.5">
      <c r="B115" s="47">
        <v>112</v>
      </c>
      <c r="C115" s="22" t="s">
        <v>386</v>
      </c>
      <c r="D115" s="47" t="s">
        <v>205</v>
      </c>
      <c r="E115" s="47" t="s">
        <v>284</v>
      </c>
      <c r="F115" s="47" t="s">
        <v>355</v>
      </c>
      <c r="G115" s="47" t="s">
        <v>285</v>
      </c>
      <c r="H115" s="79">
        <v>120</v>
      </c>
      <c r="I115" s="47">
        <v>105</v>
      </c>
      <c r="J115" s="47">
        <v>130</v>
      </c>
      <c r="K115" s="47">
        <v>120</v>
      </c>
      <c r="L115" s="47">
        <v>45</v>
      </c>
      <c r="M115" s="47">
        <v>45</v>
      </c>
      <c r="N115" s="47">
        <v>40</v>
      </c>
      <c r="O115" s="47">
        <f t="shared" si="1"/>
        <v>485</v>
      </c>
      <c r="P115" s="80">
        <f t="shared" si="2"/>
        <v>80.83333333333333</v>
      </c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78" t="s">
        <v>169</v>
      </c>
      <c r="AI115" s="429" t="s">
        <v>203</v>
      </c>
      <c r="AJ115" s="429"/>
      <c r="AK115" s="429"/>
      <c r="AM115" s="232">
        <f>AVERAGE($I$4:I115)</f>
        <v>60.285714285714285</v>
      </c>
      <c r="AN115" s="232">
        <f>AVERAGE($J$4:J115)</f>
        <v>69.98214285714286</v>
      </c>
      <c r="AO115" s="232">
        <f>AVERAGE($K$4:K115)</f>
        <v>66.03571428571429</v>
      </c>
      <c r="AP115" s="232">
        <f>AVERAGE($L$4:L115)</f>
        <v>62.55357142857143</v>
      </c>
      <c r="AQ115" s="232">
        <f>AVERAGE($M$4:M115)</f>
        <v>61.92857142857143</v>
      </c>
      <c r="AR115" s="232">
        <f>AVERAGE($N$4:N115)</f>
        <v>65.36607142857143</v>
      </c>
      <c r="AS115" s="232">
        <f>AVERAGE($O$4:O115)</f>
        <v>386.1517857142857</v>
      </c>
      <c r="AT115" s="232">
        <f>AVERAGE($P$4:P115)</f>
        <v>64.35863095238099</v>
      </c>
    </row>
    <row r="116" spans="2:46" ht="13.5">
      <c r="B116" s="47">
        <v>113</v>
      </c>
      <c r="C116" s="22" t="s">
        <v>389</v>
      </c>
      <c r="D116" s="47" t="s">
        <v>183</v>
      </c>
      <c r="E116" s="47" t="s">
        <v>152</v>
      </c>
      <c r="F116" s="47" t="s">
        <v>390</v>
      </c>
      <c r="G116" s="47" t="s">
        <v>391</v>
      </c>
      <c r="H116" s="79">
        <v>34.6</v>
      </c>
      <c r="I116" s="47">
        <v>250</v>
      </c>
      <c r="J116" s="47">
        <v>5</v>
      </c>
      <c r="K116" s="47">
        <v>5</v>
      </c>
      <c r="L116" s="47">
        <v>35</v>
      </c>
      <c r="M116" s="47">
        <v>105</v>
      </c>
      <c r="N116" s="47">
        <v>75</v>
      </c>
      <c r="O116" s="47">
        <f t="shared" si="1"/>
        <v>475</v>
      </c>
      <c r="P116" s="80">
        <f t="shared" si="2"/>
        <v>79.16666666666667</v>
      </c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81" t="s">
        <v>203</v>
      </c>
      <c r="AI116" s="429" t="s">
        <v>203</v>
      </c>
      <c r="AJ116" s="429"/>
      <c r="AK116" s="429"/>
      <c r="AM116" s="232">
        <f>AVERAGE($I$4:I116)</f>
        <v>61.9646017699115</v>
      </c>
      <c r="AN116" s="232">
        <f>AVERAGE($J$4:J116)</f>
        <v>69.40707964601769</v>
      </c>
      <c r="AO116" s="232">
        <f>AVERAGE($K$4:K116)</f>
        <v>65.49557522123894</v>
      </c>
      <c r="AP116" s="232">
        <f>AVERAGE($L$4:L116)</f>
        <v>62.309734513274336</v>
      </c>
      <c r="AQ116" s="232">
        <f>AVERAGE($M$4:M116)</f>
        <v>62.309734513274336</v>
      </c>
      <c r="AR116" s="232">
        <f>AVERAGE($N$4:N116)</f>
        <v>65.45132743362832</v>
      </c>
      <c r="AS116" s="232">
        <f>AVERAGE($O$4:O116)</f>
        <v>386.9380530973451</v>
      </c>
      <c r="AT116" s="232">
        <f>AVERAGE($P$4:P116)</f>
        <v>64.48967551622424</v>
      </c>
    </row>
    <row r="117" spans="2:46" ht="13.5">
      <c r="B117" s="47">
        <v>114</v>
      </c>
      <c r="C117" s="22" t="s">
        <v>394</v>
      </c>
      <c r="D117" s="47" t="s">
        <v>120</v>
      </c>
      <c r="E117" s="47" t="s">
        <v>152</v>
      </c>
      <c r="F117" s="47" t="s">
        <v>233</v>
      </c>
      <c r="G117" s="47" t="s">
        <v>395</v>
      </c>
      <c r="H117" s="79">
        <v>35</v>
      </c>
      <c r="I117" s="47">
        <v>65</v>
      </c>
      <c r="J117" s="47">
        <v>55</v>
      </c>
      <c r="K117" s="47">
        <v>115</v>
      </c>
      <c r="L117" s="47">
        <v>100</v>
      </c>
      <c r="M117" s="47">
        <v>40</v>
      </c>
      <c r="N117" s="47">
        <v>60</v>
      </c>
      <c r="O117" s="47">
        <f t="shared" si="1"/>
        <v>435</v>
      </c>
      <c r="P117" s="80">
        <f t="shared" si="2"/>
        <v>72.5</v>
      </c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78" t="s">
        <v>167</v>
      </c>
      <c r="AI117" s="429" t="s">
        <v>203</v>
      </c>
      <c r="AJ117" s="429"/>
      <c r="AK117" s="429"/>
      <c r="AM117" s="232">
        <f>AVERAGE($I$4:I117)</f>
        <v>61.99122807017544</v>
      </c>
      <c r="AN117" s="232">
        <f>AVERAGE($J$4:J117)</f>
        <v>69.28070175438596</v>
      </c>
      <c r="AO117" s="232">
        <f>AVERAGE($K$4:K117)</f>
        <v>65.9298245614035</v>
      </c>
      <c r="AP117" s="232">
        <f>AVERAGE($L$4:L117)</f>
        <v>62.64035087719298</v>
      </c>
      <c r="AQ117" s="232">
        <f>AVERAGE($M$4:M117)</f>
        <v>62.1140350877193</v>
      </c>
      <c r="AR117" s="232">
        <f>AVERAGE($N$4:N117)</f>
        <v>65.40350877192982</v>
      </c>
      <c r="AS117" s="232">
        <f>AVERAGE($O$4:O117)</f>
        <v>387.359649122807</v>
      </c>
      <c r="AT117" s="232">
        <f>AVERAGE($P$4:P117)</f>
        <v>64.55994152046789</v>
      </c>
    </row>
    <row r="118" spans="2:46" ht="13.5">
      <c r="B118" s="47">
        <v>115</v>
      </c>
      <c r="C118" s="22" t="s">
        <v>397</v>
      </c>
      <c r="D118" s="47" t="s">
        <v>183</v>
      </c>
      <c r="E118" s="47" t="s">
        <v>152</v>
      </c>
      <c r="F118" s="47" t="s">
        <v>304</v>
      </c>
      <c r="G118" s="47" t="s">
        <v>398</v>
      </c>
      <c r="H118" s="79">
        <v>80</v>
      </c>
      <c r="I118" s="47">
        <v>105</v>
      </c>
      <c r="J118" s="47">
        <v>95</v>
      </c>
      <c r="K118" s="47">
        <v>80</v>
      </c>
      <c r="L118" s="47">
        <v>40</v>
      </c>
      <c r="M118" s="47">
        <v>80</v>
      </c>
      <c r="N118" s="47">
        <v>90</v>
      </c>
      <c r="O118" s="47">
        <f t="shared" si="1"/>
        <v>490</v>
      </c>
      <c r="P118" s="80">
        <f t="shared" si="2"/>
        <v>81.66666666666667</v>
      </c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78" t="s">
        <v>167</v>
      </c>
      <c r="AI118" s="423" t="s">
        <v>167</v>
      </c>
      <c r="AJ118" s="424"/>
      <c r="AK118" s="425"/>
      <c r="AM118" s="232">
        <f>AVERAGE($I$4:I118)</f>
        <v>62.36521739130435</v>
      </c>
      <c r="AN118" s="232">
        <f>AVERAGE($J$4:J118)</f>
        <v>69.50434782608696</v>
      </c>
      <c r="AO118" s="232">
        <f>AVERAGE($K$4:K118)</f>
        <v>66.05217391304348</v>
      </c>
      <c r="AP118" s="232">
        <f>AVERAGE($L$4:L118)</f>
        <v>62.44347826086957</v>
      </c>
      <c r="AQ118" s="232">
        <f>AVERAGE($M$4:M118)</f>
        <v>62.2695652173913</v>
      </c>
      <c r="AR118" s="232">
        <f>AVERAGE($N$4:N118)</f>
        <v>65.61739130434782</v>
      </c>
      <c r="AS118" s="232">
        <f>AVERAGE($O$4:O118)</f>
        <v>388.25217391304346</v>
      </c>
      <c r="AT118" s="232">
        <f>AVERAGE($P$4:P118)</f>
        <v>64.70869565217396</v>
      </c>
    </row>
    <row r="119" spans="2:46" ht="13.5">
      <c r="B119" s="47">
        <v>116</v>
      </c>
      <c r="C119" s="22" t="s">
        <v>399</v>
      </c>
      <c r="D119" s="47" t="s">
        <v>162</v>
      </c>
      <c r="E119" s="47" t="s">
        <v>152</v>
      </c>
      <c r="F119" s="47" t="s">
        <v>400</v>
      </c>
      <c r="G119" s="47" t="s">
        <v>401</v>
      </c>
      <c r="H119" s="79">
        <v>8</v>
      </c>
      <c r="I119" s="47">
        <v>30</v>
      </c>
      <c r="J119" s="47">
        <v>40</v>
      </c>
      <c r="K119" s="47">
        <v>70</v>
      </c>
      <c r="L119" s="47">
        <v>70</v>
      </c>
      <c r="M119" s="47">
        <v>25</v>
      </c>
      <c r="N119" s="47">
        <v>60</v>
      </c>
      <c r="O119" s="47">
        <f t="shared" si="1"/>
        <v>295</v>
      </c>
      <c r="P119" s="80">
        <f t="shared" si="2"/>
        <v>49.166666666666664</v>
      </c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78" t="s">
        <v>167</v>
      </c>
      <c r="AI119" s="423" t="s">
        <v>168</v>
      </c>
      <c r="AJ119" s="424"/>
      <c r="AK119" s="425"/>
      <c r="AM119" s="232">
        <f>AVERAGE($I$4:I119)</f>
        <v>62.08620689655172</v>
      </c>
      <c r="AN119" s="232">
        <f>AVERAGE($J$4:J119)</f>
        <v>69.25</v>
      </c>
      <c r="AO119" s="232">
        <f>AVERAGE($K$4:K119)</f>
        <v>66.08620689655173</v>
      </c>
      <c r="AP119" s="232">
        <f>AVERAGE($L$4:L119)</f>
        <v>62.508620689655174</v>
      </c>
      <c r="AQ119" s="232">
        <f>AVERAGE($M$4:M119)</f>
        <v>61.94827586206897</v>
      </c>
      <c r="AR119" s="232">
        <f>AVERAGE($N$4:N119)</f>
        <v>65.56896551724138</v>
      </c>
      <c r="AS119" s="232">
        <f>AVERAGE($O$4:O119)</f>
        <v>387.44827586206895</v>
      </c>
      <c r="AT119" s="232">
        <f>AVERAGE($P$4:P119)</f>
        <v>64.57471264367821</v>
      </c>
    </row>
    <row r="120" spans="2:46" ht="13.5">
      <c r="B120" s="47">
        <v>117</v>
      </c>
      <c r="C120" s="22" t="s">
        <v>402</v>
      </c>
      <c r="D120" s="47" t="s">
        <v>162</v>
      </c>
      <c r="E120" s="47" t="s">
        <v>152</v>
      </c>
      <c r="F120" s="47" t="s">
        <v>209</v>
      </c>
      <c r="G120" s="47" t="s">
        <v>401</v>
      </c>
      <c r="H120" s="79">
        <v>25</v>
      </c>
      <c r="I120" s="47">
        <v>55</v>
      </c>
      <c r="J120" s="47">
        <v>65</v>
      </c>
      <c r="K120" s="47">
        <v>95</v>
      </c>
      <c r="L120" s="47">
        <v>95</v>
      </c>
      <c r="M120" s="47">
        <v>45</v>
      </c>
      <c r="N120" s="47">
        <v>85</v>
      </c>
      <c r="O120" s="47">
        <f t="shared" si="1"/>
        <v>440</v>
      </c>
      <c r="P120" s="80">
        <f t="shared" si="2"/>
        <v>73.33333333333333</v>
      </c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78" t="s">
        <v>404</v>
      </c>
      <c r="AI120" s="426" t="s">
        <v>405</v>
      </c>
      <c r="AJ120" s="427"/>
      <c r="AK120" s="428"/>
      <c r="AM120" s="232">
        <f>AVERAGE($I$4:I120)</f>
        <v>62.02564102564103</v>
      </c>
      <c r="AN120" s="232">
        <f>AVERAGE($J$4:J120)</f>
        <v>69.21367521367522</v>
      </c>
      <c r="AO120" s="232">
        <f>AVERAGE($K$4:K120)</f>
        <v>66.33333333333333</v>
      </c>
      <c r="AP120" s="232">
        <f>AVERAGE($L$4:L120)</f>
        <v>62.78632478632478</v>
      </c>
      <c r="AQ120" s="232">
        <f>AVERAGE($M$4:M120)</f>
        <v>61.8034188034188</v>
      </c>
      <c r="AR120" s="232">
        <f>AVERAGE($N$4:N120)</f>
        <v>65.73504273504274</v>
      </c>
      <c r="AS120" s="232">
        <f>AVERAGE($O$4:O120)</f>
        <v>387.8974358974359</v>
      </c>
      <c r="AT120" s="232">
        <f>AVERAGE($P$4:P120)</f>
        <v>64.64957264957269</v>
      </c>
    </row>
    <row r="121" spans="2:46" ht="13.5">
      <c r="B121" s="47">
        <v>118</v>
      </c>
      <c r="C121" s="22" t="s">
        <v>408</v>
      </c>
      <c r="D121" s="47" t="s">
        <v>162</v>
      </c>
      <c r="E121" s="47" t="s">
        <v>152</v>
      </c>
      <c r="F121" s="47" t="s">
        <v>400</v>
      </c>
      <c r="G121" s="47" t="s">
        <v>409</v>
      </c>
      <c r="H121" s="79">
        <v>15</v>
      </c>
      <c r="I121" s="47">
        <v>45</v>
      </c>
      <c r="J121" s="47">
        <v>67</v>
      </c>
      <c r="K121" s="47">
        <v>60</v>
      </c>
      <c r="L121" s="47">
        <v>35</v>
      </c>
      <c r="M121" s="47">
        <v>50</v>
      </c>
      <c r="N121" s="47">
        <v>63</v>
      </c>
      <c r="O121" s="47">
        <f t="shared" si="1"/>
        <v>320</v>
      </c>
      <c r="P121" s="80">
        <f t="shared" si="2"/>
        <v>53.333333333333336</v>
      </c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78" t="s">
        <v>167</v>
      </c>
      <c r="AI121" s="371" t="s">
        <v>168</v>
      </c>
      <c r="AJ121" s="371"/>
      <c r="AK121" s="371"/>
      <c r="AM121" s="232">
        <f>AVERAGE($I$4:I121)</f>
        <v>61.88135593220339</v>
      </c>
      <c r="AN121" s="232">
        <f>AVERAGE($J$4:J121)</f>
        <v>69.19491525423729</v>
      </c>
      <c r="AO121" s="232">
        <f>AVERAGE($K$4:K121)</f>
        <v>66.27966101694915</v>
      </c>
      <c r="AP121" s="232">
        <f>AVERAGE($L$4:L121)</f>
        <v>62.55084745762712</v>
      </c>
      <c r="AQ121" s="232">
        <f>AVERAGE($M$4:M121)</f>
        <v>61.70338983050848</v>
      </c>
      <c r="AR121" s="232">
        <f>AVERAGE($N$4:N121)</f>
        <v>65.71186440677967</v>
      </c>
      <c r="AS121" s="232">
        <f>AVERAGE($O$4:O121)</f>
        <v>387.3220338983051</v>
      </c>
      <c r="AT121" s="232">
        <f>AVERAGE($P$4:P121)</f>
        <v>64.55367231638422</v>
      </c>
    </row>
    <row r="122" spans="2:46" ht="13.5">
      <c r="B122" s="47">
        <v>119</v>
      </c>
      <c r="C122" s="22" t="s">
        <v>410</v>
      </c>
      <c r="D122" s="47" t="s">
        <v>162</v>
      </c>
      <c r="E122" s="47" t="s">
        <v>152</v>
      </c>
      <c r="F122" s="47" t="s">
        <v>400</v>
      </c>
      <c r="G122" s="47" t="s">
        <v>409</v>
      </c>
      <c r="H122" s="79">
        <v>39</v>
      </c>
      <c r="I122" s="47">
        <v>80</v>
      </c>
      <c r="J122" s="47">
        <v>92</v>
      </c>
      <c r="K122" s="47">
        <v>65</v>
      </c>
      <c r="L122" s="47">
        <v>65</v>
      </c>
      <c r="M122" s="47">
        <v>80</v>
      </c>
      <c r="N122" s="47">
        <v>68</v>
      </c>
      <c r="O122" s="47">
        <f t="shared" si="1"/>
        <v>450</v>
      </c>
      <c r="P122" s="80">
        <f t="shared" si="2"/>
        <v>75</v>
      </c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78" t="s">
        <v>169</v>
      </c>
      <c r="AI122" s="371" t="s">
        <v>167</v>
      </c>
      <c r="AJ122" s="371"/>
      <c r="AK122" s="371"/>
      <c r="AM122" s="232">
        <f>AVERAGE($I$4:I122)</f>
        <v>62.03361344537815</v>
      </c>
      <c r="AN122" s="232">
        <f>AVERAGE($J$4:J122)</f>
        <v>69.38655462184875</v>
      </c>
      <c r="AO122" s="232">
        <f>AVERAGE($K$4:K122)</f>
        <v>66.26890756302521</v>
      </c>
      <c r="AP122" s="232">
        <f>AVERAGE($L$4:L122)</f>
        <v>62.57142857142857</v>
      </c>
      <c r="AQ122" s="232">
        <f>AVERAGE($M$4:M122)</f>
        <v>61.857142857142854</v>
      </c>
      <c r="AR122" s="232">
        <f>AVERAGE($N$4:N122)</f>
        <v>65.73109243697479</v>
      </c>
      <c r="AS122" s="232">
        <f>AVERAGE($O$4:O122)</f>
        <v>387.8487394957983</v>
      </c>
      <c r="AT122" s="232">
        <f>AVERAGE($P$4:P122)</f>
        <v>64.6414565826331</v>
      </c>
    </row>
    <row r="123" spans="2:46" ht="13.5">
      <c r="B123" s="47">
        <v>120</v>
      </c>
      <c r="C123" s="22" t="s">
        <v>411</v>
      </c>
      <c r="D123" s="47" t="s">
        <v>162</v>
      </c>
      <c r="E123" s="47" t="s">
        <v>152</v>
      </c>
      <c r="F123" s="47" t="s">
        <v>412</v>
      </c>
      <c r="G123" s="47" t="s">
        <v>390</v>
      </c>
      <c r="H123" s="79">
        <v>34.5</v>
      </c>
      <c r="I123" s="47">
        <v>30</v>
      </c>
      <c r="J123" s="47">
        <v>45</v>
      </c>
      <c r="K123" s="47">
        <v>55</v>
      </c>
      <c r="L123" s="47">
        <v>70</v>
      </c>
      <c r="M123" s="47">
        <v>55</v>
      </c>
      <c r="N123" s="47">
        <v>85</v>
      </c>
      <c r="O123" s="47">
        <f t="shared" si="1"/>
        <v>340</v>
      </c>
      <c r="P123" s="80">
        <f t="shared" si="2"/>
        <v>56.666666666666664</v>
      </c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78" t="s">
        <v>167</v>
      </c>
      <c r="AI123" s="371" t="s">
        <v>168</v>
      </c>
      <c r="AJ123" s="371"/>
      <c r="AK123" s="371"/>
      <c r="AM123" s="232">
        <f>AVERAGE($I$4:I123)</f>
        <v>61.766666666666666</v>
      </c>
      <c r="AN123" s="232">
        <f>AVERAGE($J$4:J123)</f>
        <v>69.18333333333334</v>
      </c>
      <c r="AO123" s="232">
        <f>AVERAGE($K$4:K123)</f>
        <v>66.175</v>
      </c>
      <c r="AP123" s="232">
        <f>AVERAGE($L$4:L123)</f>
        <v>62.63333333333333</v>
      </c>
      <c r="AQ123" s="232">
        <f>AVERAGE($M$4:M123)</f>
        <v>61.8</v>
      </c>
      <c r="AR123" s="232">
        <f>AVERAGE($N$4:N123)</f>
        <v>65.89166666666667</v>
      </c>
      <c r="AS123" s="232">
        <f>AVERAGE($O$4:O123)</f>
        <v>387.45</v>
      </c>
      <c r="AT123" s="232">
        <f>AVERAGE($P$4:P123)</f>
        <v>64.57500000000005</v>
      </c>
    </row>
    <row r="124" spans="2:46" ht="13.5">
      <c r="B124" s="47">
        <v>121</v>
      </c>
      <c r="C124" s="22" t="s">
        <v>413</v>
      </c>
      <c r="D124" s="47" t="s">
        <v>162</v>
      </c>
      <c r="E124" s="47" t="s">
        <v>268</v>
      </c>
      <c r="F124" s="47" t="s">
        <v>412</v>
      </c>
      <c r="G124" s="47" t="s">
        <v>390</v>
      </c>
      <c r="H124" s="79">
        <v>80</v>
      </c>
      <c r="I124" s="47">
        <v>60</v>
      </c>
      <c r="J124" s="47">
        <v>75</v>
      </c>
      <c r="K124" s="47">
        <v>85</v>
      </c>
      <c r="L124" s="47">
        <v>100</v>
      </c>
      <c r="M124" s="47">
        <v>85</v>
      </c>
      <c r="N124" s="47">
        <v>115</v>
      </c>
      <c r="O124" s="47">
        <f t="shared" si="1"/>
        <v>520</v>
      </c>
      <c r="P124" s="80">
        <f t="shared" si="2"/>
        <v>86.66666666666667</v>
      </c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78" t="s">
        <v>169</v>
      </c>
      <c r="AI124" s="371" t="s">
        <v>167</v>
      </c>
      <c r="AJ124" s="371"/>
      <c r="AK124" s="371"/>
      <c r="AM124" s="232">
        <f>AVERAGE($I$4:I124)</f>
        <v>61.752066115702476</v>
      </c>
      <c r="AN124" s="232">
        <f>AVERAGE($J$4:J124)</f>
        <v>69.23140495867769</v>
      </c>
      <c r="AO124" s="232">
        <f>AVERAGE($K$4:K124)</f>
        <v>66.3305785123967</v>
      </c>
      <c r="AP124" s="232">
        <f>AVERAGE($L$4:L124)</f>
        <v>62.94214876033058</v>
      </c>
      <c r="AQ124" s="232">
        <f>AVERAGE($M$4:M124)</f>
        <v>61.99173553719008</v>
      </c>
      <c r="AR124" s="232">
        <f>AVERAGE($N$4:N124)</f>
        <v>66.29752066115702</v>
      </c>
      <c r="AS124" s="232">
        <f>AVERAGE($O$4:O124)</f>
        <v>388.54545454545456</v>
      </c>
      <c r="AT124" s="232">
        <f>AVERAGE($P$4:P124)</f>
        <v>64.75757575757581</v>
      </c>
    </row>
    <row r="125" spans="2:46" ht="13.5">
      <c r="B125" s="47">
        <v>122</v>
      </c>
      <c r="C125" s="22" t="s">
        <v>414</v>
      </c>
      <c r="D125" s="47" t="s">
        <v>268</v>
      </c>
      <c r="E125" s="47" t="s">
        <v>152</v>
      </c>
      <c r="F125" s="47" t="s">
        <v>334</v>
      </c>
      <c r="G125" s="47" t="s">
        <v>415</v>
      </c>
      <c r="H125" s="79">
        <v>54.4</v>
      </c>
      <c r="I125" s="47">
        <v>40</v>
      </c>
      <c r="J125" s="47">
        <v>45</v>
      </c>
      <c r="K125" s="47">
        <v>65</v>
      </c>
      <c r="L125" s="47">
        <v>100</v>
      </c>
      <c r="M125" s="47">
        <v>120</v>
      </c>
      <c r="N125" s="47">
        <v>90</v>
      </c>
      <c r="O125" s="47">
        <f t="shared" si="1"/>
        <v>460</v>
      </c>
      <c r="P125" s="80">
        <f t="shared" si="2"/>
        <v>76.66666666666667</v>
      </c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82" t="s">
        <v>203</v>
      </c>
      <c r="AI125" s="423" t="s">
        <v>167</v>
      </c>
      <c r="AJ125" s="424"/>
      <c r="AK125" s="425"/>
      <c r="AM125" s="232">
        <f>AVERAGE($I$4:I125)</f>
        <v>61.57377049180328</v>
      </c>
      <c r="AN125" s="232">
        <f>AVERAGE($J$4:J125)</f>
        <v>69.0327868852459</v>
      </c>
      <c r="AO125" s="232">
        <f>AVERAGE($K$4:K125)</f>
        <v>66.31967213114754</v>
      </c>
      <c r="AP125" s="232">
        <f>AVERAGE($L$4:L125)</f>
        <v>63.24590163934426</v>
      </c>
      <c r="AQ125" s="232">
        <f>AVERAGE($M$4:M125)</f>
        <v>62.467213114754095</v>
      </c>
      <c r="AR125" s="232">
        <f>AVERAGE($N$4:N125)</f>
        <v>66.49180327868852</v>
      </c>
      <c r="AS125" s="232">
        <f>AVERAGE($O$4:O125)</f>
        <v>389.1311475409836</v>
      </c>
      <c r="AT125" s="232">
        <f>AVERAGE($P$4:P125)</f>
        <v>64.85519125683065</v>
      </c>
    </row>
    <row r="126" spans="2:46" ht="13.5">
      <c r="B126" s="47">
        <v>123</v>
      </c>
      <c r="C126" s="22" t="s">
        <v>417</v>
      </c>
      <c r="D126" s="47" t="s">
        <v>171</v>
      </c>
      <c r="E126" s="47" t="s">
        <v>160</v>
      </c>
      <c r="F126" s="47" t="s">
        <v>181</v>
      </c>
      <c r="G126" s="47" t="s">
        <v>248</v>
      </c>
      <c r="H126" s="79">
        <v>56</v>
      </c>
      <c r="I126" s="47">
        <v>70</v>
      </c>
      <c r="J126" s="47">
        <v>110</v>
      </c>
      <c r="K126" s="47">
        <v>80</v>
      </c>
      <c r="L126" s="47">
        <v>55</v>
      </c>
      <c r="M126" s="47">
        <v>80</v>
      </c>
      <c r="N126" s="47">
        <v>105</v>
      </c>
      <c r="O126" s="47">
        <f t="shared" si="1"/>
        <v>500</v>
      </c>
      <c r="P126" s="80">
        <f t="shared" si="2"/>
        <v>83.33333333333333</v>
      </c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78" t="s">
        <v>167</v>
      </c>
      <c r="AI126" s="426" t="s">
        <v>203</v>
      </c>
      <c r="AJ126" s="427"/>
      <c r="AK126" s="428"/>
      <c r="AM126" s="232">
        <f>AVERAGE($I$4:I126)</f>
        <v>61.642276422764226</v>
      </c>
      <c r="AN126" s="232">
        <f>AVERAGE($J$4:J126)</f>
        <v>69.36585365853658</v>
      </c>
      <c r="AO126" s="232">
        <f>AVERAGE($K$4:K126)</f>
        <v>66.4308943089431</v>
      </c>
      <c r="AP126" s="232">
        <f>AVERAGE($L$4:L126)</f>
        <v>63.17886178861789</v>
      </c>
      <c r="AQ126" s="232">
        <f>AVERAGE($M$4:M126)</f>
        <v>62.609756097560975</v>
      </c>
      <c r="AR126" s="232">
        <f>AVERAGE($N$4:N126)</f>
        <v>66.8048780487805</v>
      </c>
      <c r="AS126" s="232">
        <f>AVERAGE($O$4:O126)</f>
        <v>390.0325203252033</v>
      </c>
      <c r="AT126" s="232">
        <f>AVERAGE($P$4:P126)</f>
        <v>65.00542005420058</v>
      </c>
    </row>
    <row r="127" spans="2:46" ht="13.5">
      <c r="B127" s="47">
        <v>124</v>
      </c>
      <c r="C127" s="22" t="s">
        <v>419</v>
      </c>
      <c r="D127" s="47" t="s">
        <v>310</v>
      </c>
      <c r="E127" s="47" t="s">
        <v>268</v>
      </c>
      <c r="F127" s="47" t="s">
        <v>292</v>
      </c>
      <c r="G127" s="47" t="s">
        <v>328</v>
      </c>
      <c r="H127" s="79">
        <v>40.6</v>
      </c>
      <c r="I127" s="47">
        <v>65</v>
      </c>
      <c r="J127" s="47">
        <v>50</v>
      </c>
      <c r="K127" s="47">
        <v>35</v>
      </c>
      <c r="L127" s="47">
        <v>115</v>
      </c>
      <c r="M127" s="47">
        <v>95</v>
      </c>
      <c r="N127" s="47">
        <v>95</v>
      </c>
      <c r="O127" s="47">
        <f t="shared" si="1"/>
        <v>455</v>
      </c>
      <c r="P127" s="80">
        <f t="shared" si="2"/>
        <v>75.83333333333333</v>
      </c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82" t="s">
        <v>203</v>
      </c>
      <c r="AI127" s="423" t="s">
        <v>167</v>
      </c>
      <c r="AJ127" s="424"/>
      <c r="AK127" s="425"/>
      <c r="AM127" s="232">
        <f>AVERAGE($I$4:I127)</f>
        <v>61.66935483870968</v>
      </c>
      <c r="AN127" s="232">
        <f>AVERAGE($J$4:J127)</f>
        <v>69.20967741935483</v>
      </c>
      <c r="AO127" s="232">
        <f>AVERAGE($K$4:K127)</f>
        <v>66.1774193548387</v>
      </c>
      <c r="AP127" s="232">
        <f>AVERAGE($L$4:L127)</f>
        <v>63.596774193548384</v>
      </c>
      <c r="AQ127" s="232">
        <f>AVERAGE($M$4:M127)</f>
        <v>62.87096774193548</v>
      </c>
      <c r="AR127" s="232">
        <f>AVERAGE($N$4:N127)</f>
        <v>67.03225806451613</v>
      </c>
      <c r="AS127" s="232">
        <f>AVERAGE($O$4:O127)</f>
        <v>390.55645161290323</v>
      </c>
      <c r="AT127" s="232">
        <f>AVERAGE($P$4:P127)</f>
        <v>65.09274193548391</v>
      </c>
    </row>
    <row r="128" spans="2:46" ht="13.5">
      <c r="B128" s="47">
        <v>125</v>
      </c>
      <c r="C128" s="22" t="s">
        <v>421</v>
      </c>
      <c r="D128" s="47" t="s">
        <v>199</v>
      </c>
      <c r="E128" s="47" t="s">
        <v>152</v>
      </c>
      <c r="F128" s="47" t="s">
        <v>200</v>
      </c>
      <c r="G128" s="47" t="s">
        <v>152</v>
      </c>
      <c r="H128" s="79">
        <v>30</v>
      </c>
      <c r="I128" s="47">
        <v>65</v>
      </c>
      <c r="J128" s="47">
        <v>83</v>
      </c>
      <c r="K128" s="47">
        <v>57</v>
      </c>
      <c r="L128" s="47">
        <v>95</v>
      </c>
      <c r="M128" s="47">
        <v>85</v>
      </c>
      <c r="N128" s="47">
        <v>105</v>
      </c>
      <c r="O128" s="47">
        <f t="shared" si="1"/>
        <v>490</v>
      </c>
      <c r="P128" s="80">
        <f t="shared" si="2"/>
        <v>81.66666666666667</v>
      </c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82" t="s">
        <v>203</v>
      </c>
      <c r="AI128" s="426" t="s">
        <v>203</v>
      </c>
      <c r="AJ128" s="427"/>
      <c r="AK128" s="428"/>
      <c r="AM128" s="232">
        <f>AVERAGE($I$4:I128)</f>
        <v>61.696</v>
      </c>
      <c r="AN128" s="232">
        <f>AVERAGE($J$4:J128)</f>
        <v>69.32</v>
      </c>
      <c r="AO128" s="232">
        <f>AVERAGE($K$4:K128)</f>
        <v>66.104</v>
      </c>
      <c r="AP128" s="232">
        <f>AVERAGE($L$4:L128)</f>
        <v>63.848</v>
      </c>
      <c r="AQ128" s="232">
        <f>AVERAGE($M$4:M128)</f>
        <v>63.048</v>
      </c>
      <c r="AR128" s="232">
        <f>AVERAGE($N$4:N128)</f>
        <v>67.336</v>
      </c>
      <c r="AS128" s="232">
        <f>AVERAGE($O$4:O128)</f>
        <v>391.352</v>
      </c>
      <c r="AT128" s="232">
        <f>AVERAGE($P$4:P128)</f>
        <v>65.22533333333338</v>
      </c>
    </row>
    <row r="129" spans="2:46" ht="13.5">
      <c r="B129" s="47">
        <v>126</v>
      </c>
      <c r="C129" s="22" t="s">
        <v>425</v>
      </c>
      <c r="D129" s="47" t="s">
        <v>156</v>
      </c>
      <c r="E129" s="47" t="s">
        <v>152</v>
      </c>
      <c r="F129" s="47" t="s">
        <v>426</v>
      </c>
      <c r="G129" s="47" t="s">
        <v>152</v>
      </c>
      <c r="H129" s="79">
        <v>44.5</v>
      </c>
      <c r="I129" s="47">
        <v>65</v>
      </c>
      <c r="J129" s="47">
        <v>95</v>
      </c>
      <c r="K129" s="47">
        <v>57</v>
      </c>
      <c r="L129" s="47">
        <v>100</v>
      </c>
      <c r="M129" s="47">
        <v>85</v>
      </c>
      <c r="N129" s="47">
        <v>93</v>
      </c>
      <c r="O129" s="47">
        <f t="shared" si="1"/>
        <v>495</v>
      </c>
      <c r="P129" s="80">
        <f t="shared" si="2"/>
        <v>82.5</v>
      </c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82" t="s">
        <v>203</v>
      </c>
      <c r="AI129" s="426" t="s">
        <v>203</v>
      </c>
      <c r="AJ129" s="427"/>
      <c r="AK129" s="428"/>
      <c r="AM129" s="232">
        <f>AVERAGE($I$4:I129)</f>
        <v>61.72222222222222</v>
      </c>
      <c r="AN129" s="232">
        <f>AVERAGE($J$4:J129)</f>
        <v>69.52380952380952</v>
      </c>
      <c r="AO129" s="232">
        <f>AVERAGE($K$4:K129)</f>
        <v>66.03174603174604</v>
      </c>
      <c r="AP129" s="232">
        <f>AVERAGE($L$4:L129)</f>
        <v>64.13492063492063</v>
      </c>
      <c r="AQ129" s="232">
        <f>AVERAGE($M$4:M129)</f>
        <v>63.22222222222222</v>
      </c>
      <c r="AR129" s="232">
        <f>AVERAGE($N$4:N129)</f>
        <v>67.53968253968254</v>
      </c>
      <c r="AS129" s="232">
        <f>AVERAGE($O$4:O129)</f>
        <v>392.1746031746032</v>
      </c>
      <c r="AT129" s="232">
        <f>AVERAGE($P$4:P129)</f>
        <v>65.3624338624339</v>
      </c>
    </row>
    <row r="130" spans="2:46" ht="13.5">
      <c r="B130" s="47">
        <v>127</v>
      </c>
      <c r="C130" s="22" t="s">
        <v>429</v>
      </c>
      <c r="D130" s="47" t="s">
        <v>171</v>
      </c>
      <c r="E130" s="47" t="s">
        <v>152</v>
      </c>
      <c r="F130" s="47" t="s">
        <v>331</v>
      </c>
      <c r="G130" s="47" t="s">
        <v>430</v>
      </c>
      <c r="H130" s="79">
        <v>55</v>
      </c>
      <c r="I130" s="47">
        <v>65</v>
      </c>
      <c r="J130" s="47">
        <v>125</v>
      </c>
      <c r="K130" s="47">
        <v>100</v>
      </c>
      <c r="L130" s="47">
        <v>55</v>
      </c>
      <c r="M130" s="47">
        <v>70</v>
      </c>
      <c r="N130" s="47">
        <v>85</v>
      </c>
      <c r="O130" s="47">
        <f t="shared" si="1"/>
        <v>500</v>
      </c>
      <c r="P130" s="80">
        <f t="shared" si="2"/>
        <v>83.33333333333333</v>
      </c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78" t="s">
        <v>167</v>
      </c>
      <c r="AI130" s="423" t="s">
        <v>167</v>
      </c>
      <c r="AJ130" s="424"/>
      <c r="AK130" s="425"/>
      <c r="AM130" s="232">
        <f>AVERAGE($I$4:I130)</f>
        <v>61.74803149606299</v>
      </c>
      <c r="AN130" s="232">
        <f>AVERAGE($J$4:J130)</f>
        <v>69.96062992125984</v>
      </c>
      <c r="AO130" s="232">
        <f>AVERAGE($K$4:K130)</f>
        <v>66.2992125984252</v>
      </c>
      <c r="AP130" s="232">
        <f>AVERAGE($L$4:L130)</f>
        <v>64.06299212598425</v>
      </c>
      <c r="AQ130" s="232">
        <f>AVERAGE($M$4:M130)</f>
        <v>63.275590551181104</v>
      </c>
      <c r="AR130" s="232">
        <f>AVERAGE($N$4:N130)</f>
        <v>67.67716535433071</v>
      </c>
      <c r="AS130" s="232">
        <f>AVERAGE($O$4:O130)</f>
        <v>393.0236220472441</v>
      </c>
      <c r="AT130" s="232">
        <f>AVERAGE($P$4:P130)</f>
        <v>65.50393700787406</v>
      </c>
    </row>
    <row r="131" spans="2:46" ht="13.5">
      <c r="B131" s="47">
        <v>128</v>
      </c>
      <c r="C131" s="22" t="s">
        <v>431</v>
      </c>
      <c r="D131" s="47" t="s">
        <v>183</v>
      </c>
      <c r="E131" s="47" t="s">
        <v>152</v>
      </c>
      <c r="F131" s="47" t="s">
        <v>196</v>
      </c>
      <c r="G131" s="47" t="s">
        <v>258</v>
      </c>
      <c r="H131" s="79">
        <v>88.4</v>
      </c>
      <c r="I131" s="47">
        <v>75</v>
      </c>
      <c r="J131" s="47">
        <v>100</v>
      </c>
      <c r="K131" s="47">
        <v>95</v>
      </c>
      <c r="L131" s="47">
        <v>40</v>
      </c>
      <c r="M131" s="47">
        <v>70</v>
      </c>
      <c r="N131" s="47">
        <v>110</v>
      </c>
      <c r="O131" s="47">
        <f t="shared" si="1"/>
        <v>490</v>
      </c>
      <c r="P131" s="80">
        <f t="shared" si="2"/>
        <v>81.66666666666667</v>
      </c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78" t="s">
        <v>167</v>
      </c>
      <c r="AI131" s="423" t="s">
        <v>167</v>
      </c>
      <c r="AJ131" s="424"/>
      <c r="AK131" s="425"/>
      <c r="AM131" s="232">
        <f>AVERAGE($I$4:I131)</f>
        <v>61.8515625</v>
      </c>
      <c r="AN131" s="232">
        <f>AVERAGE($J$4:J131)</f>
        <v>70.1953125</v>
      </c>
      <c r="AO131" s="232">
        <f>AVERAGE($K$4:K131)</f>
        <v>66.5234375</v>
      </c>
      <c r="AP131" s="232">
        <f>AVERAGE($L$4:L131)</f>
        <v>63.875</v>
      </c>
      <c r="AQ131" s="232">
        <f>AVERAGE($M$4:M131)</f>
        <v>63.328125</v>
      </c>
      <c r="AR131" s="232">
        <f>AVERAGE($N$4:N131)</f>
        <v>68.0078125</v>
      </c>
      <c r="AS131" s="232">
        <f>AVERAGE($O$4:O131)</f>
        <v>393.78125</v>
      </c>
      <c r="AT131" s="232">
        <f>AVERAGE($P$4:P131)</f>
        <v>65.63020833333337</v>
      </c>
    </row>
    <row r="132" spans="2:46" ht="13.5">
      <c r="B132" s="47">
        <v>129</v>
      </c>
      <c r="C132" s="22" t="s">
        <v>432</v>
      </c>
      <c r="D132" s="47" t="s">
        <v>162</v>
      </c>
      <c r="E132" s="47" t="s">
        <v>152</v>
      </c>
      <c r="F132" s="47" t="s">
        <v>400</v>
      </c>
      <c r="G132" s="47" t="s">
        <v>152</v>
      </c>
      <c r="H132" s="79">
        <v>10</v>
      </c>
      <c r="I132" s="47">
        <v>20</v>
      </c>
      <c r="J132" s="47">
        <v>10</v>
      </c>
      <c r="K132" s="47">
        <v>55</v>
      </c>
      <c r="L132" s="47">
        <v>15</v>
      </c>
      <c r="M132" s="47">
        <v>20</v>
      </c>
      <c r="N132" s="47">
        <v>80</v>
      </c>
      <c r="O132" s="47">
        <f t="shared" si="1"/>
        <v>200</v>
      </c>
      <c r="P132" s="80">
        <f t="shared" si="2"/>
        <v>33.333333333333336</v>
      </c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78" t="s">
        <v>167</v>
      </c>
      <c r="AI132" s="371" t="s">
        <v>168</v>
      </c>
      <c r="AJ132" s="371"/>
      <c r="AK132" s="371"/>
      <c r="AM132" s="232">
        <f>AVERAGE($I$4:I132)</f>
        <v>61.52713178294574</v>
      </c>
      <c r="AN132" s="232">
        <f>AVERAGE($J$4:J132)</f>
        <v>69.72868217054264</v>
      </c>
      <c r="AO132" s="232">
        <f>AVERAGE($K$4:K132)</f>
        <v>66.43410852713178</v>
      </c>
      <c r="AP132" s="232">
        <f>AVERAGE($L$4:L132)</f>
        <v>63.49612403100775</v>
      </c>
      <c r="AQ132" s="232">
        <f>AVERAGE($M$4:M132)</f>
        <v>62.992248062015506</v>
      </c>
      <c r="AR132" s="232">
        <f>AVERAGE($N$4:N132)</f>
        <v>68.10077519379846</v>
      </c>
      <c r="AS132" s="232">
        <f>AVERAGE($O$4:O132)</f>
        <v>392.27906976744185</v>
      </c>
      <c r="AT132" s="232">
        <f>AVERAGE($P$4:P132)</f>
        <v>65.37984496124035</v>
      </c>
    </row>
    <row r="133" spans="2:46" ht="13.5">
      <c r="B133" s="47">
        <v>130</v>
      </c>
      <c r="C133" s="22" t="s">
        <v>433</v>
      </c>
      <c r="D133" s="47" t="s">
        <v>162</v>
      </c>
      <c r="E133" s="47" t="s">
        <v>160</v>
      </c>
      <c r="F133" s="47" t="s">
        <v>196</v>
      </c>
      <c r="G133" s="47" t="s">
        <v>152</v>
      </c>
      <c r="H133" s="79">
        <v>235</v>
      </c>
      <c r="I133" s="47">
        <v>95</v>
      </c>
      <c r="J133" s="47">
        <v>125</v>
      </c>
      <c r="K133" s="47">
        <v>79</v>
      </c>
      <c r="L133" s="47">
        <v>60</v>
      </c>
      <c r="M133" s="47">
        <v>100</v>
      </c>
      <c r="N133" s="47">
        <v>81</v>
      </c>
      <c r="O133" s="47">
        <f t="shared" si="1"/>
        <v>540</v>
      </c>
      <c r="P133" s="80">
        <f t="shared" si="2"/>
        <v>90</v>
      </c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78" t="s">
        <v>169</v>
      </c>
      <c r="AI133" s="371" t="s">
        <v>167</v>
      </c>
      <c r="AJ133" s="371"/>
      <c r="AK133" s="371"/>
      <c r="AM133" s="232">
        <f>AVERAGE($I$4:I133)</f>
        <v>61.784615384615385</v>
      </c>
      <c r="AN133" s="232">
        <f>AVERAGE($J$4:J133)</f>
        <v>70.15384615384616</v>
      </c>
      <c r="AO133" s="232">
        <f>AVERAGE($K$4:K133)</f>
        <v>66.53076923076924</v>
      </c>
      <c r="AP133" s="232">
        <f>AVERAGE($L$4:L133)</f>
        <v>63.46923076923077</v>
      </c>
      <c r="AQ133" s="232">
        <f>AVERAGE($M$4:M133)</f>
        <v>63.276923076923076</v>
      </c>
      <c r="AR133" s="232">
        <f>AVERAGE($N$4:N133)</f>
        <v>68.2</v>
      </c>
      <c r="AS133" s="232">
        <f>AVERAGE($O$4:O133)</f>
        <v>393.4153846153846</v>
      </c>
      <c r="AT133" s="232">
        <f>AVERAGE($P$4:P133)</f>
        <v>65.56923076923081</v>
      </c>
    </row>
    <row r="134" spans="2:46" ht="13.5">
      <c r="B134" s="47">
        <v>131</v>
      </c>
      <c r="C134" s="22" t="s">
        <v>434</v>
      </c>
      <c r="D134" s="47" t="s">
        <v>162</v>
      </c>
      <c r="E134" s="47" t="s">
        <v>310</v>
      </c>
      <c r="F134" s="47" t="s">
        <v>263</v>
      </c>
      <c r="G134" s="47" t="s">
        <v>316</v>
      </c>
      <c r="H134" s="79">
        <v>220</v>
      </c>
      <c r="I134" s="47">
        <v>130</v>
      </c>
      <c r="J134" s="47">
        <v>85</v>
      </c>
      <c r="K134" s="47">
        <v>80</v>
      </c>
      <c r="L134" s="47">
        <v>85</v>
      </c>
      <c r="M134" s="47">
        <v>95</v>
      </c>
      <c r="N134" s="47">
        <v>60</v>
      </c>
      <c r="O134" s="47">
        <f t="shared" si="1"/>
        <v>535</v>
      </c>
      <c r="P134" s="80">
        <f t="shared" si="2"/>
        <v>89.16666666666667</v>
      </c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78" t="s">
        <v>167</v>
      </c>
      <c r="AI134" s="423" t="s">
        <v>167</v>
      </c>
      <c r="AJ134" s="424"/>
      <c r="AK134" s="425"/>
      <c r="AM134" s="232">
        <f>AVERAGE($I$4:I134)</f>
        <v>62.30534351145038</v>
      </c>
      <c r="AN134" s="232">
        <f>AVERAGE($J$4:J134)</f>
        <v>70.26717557251908</v>
      </c>
      <c r="AO134" s="232">
        <f>AVERAGE($K$4:K134)</f>
        <v>66.63358778625954</v>
      </c>
      <c r="AP134" s="232">
        <f>AVERAGE($L$4:L134)</f>
        <v>63.63358778625954</v>
      </c>
      <c r="AQ134" s="232">
        <f>AVERAGE($M$4:M134)</f>
        <v>63.51908396946565</v>
      </c>
      <c r="AR134" s="232">
        <f>AVERAGE($N$4:N134)</f>
        <v>68.13740458015268</v>
      </c>
      <c r="AS134" s="232">
        <f>AVERAGE($O$4:O134)</f>
        <v>394.4961832061069</v>
      </c>
      <c r="AT134" s="232">
        <f>AVERAGE($P$4:P134)</f>
        <v>65.74936386768452</v>
      </c>
    </row>
    <row r="135" spans="2:46" ht="13.5">
      <c r="B135" s="47">
        <v>132</v>
      </c>
      <c r="C135" s="22" t="s">
        <v>435</v>
      </c>
      <c r="D135" s="47" t="s">
        <v>183</v>
      </c>
      <c r="E135" s="47" t="s">
        <v>152</v>
      </c>
      <c r="F135" s="47" t="s">
        <v>250</v>
      </c>
      <c r="G135" s="47" t="s">
        <v>152</v>
      </c>
      <c r="H135" s="79">
        <v>4</v>
      </c>
      <c r="I135" s="47">
        <v>48</v>
      </c>
      <c r="J135" s="47">
        <v>48</v>
      </c>
      <c r="K135" s="47">
        <v>48</v>
      </c>
      <c r="L135" s="47">
        <v>48</v>
      </c>
      <c r="M135" s="47">
        <v>48</v>
      </c>
      <c r="N135" s="47">
        <v>48</v>
      </c>
      <c r="O135" s="47">
        <f t="shared" si="1"/>
        <v>288</v>
      </c>
      <c r="P135" s="80">
        <f t="shared" si="2"/>
        <v>48</v>
      </c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78" t="s">
        <v>167</v>
      </c>
      <c r="AI135" s="423" t="s">
        <v>167</v>
      </c>
      <c r="AJ135" s="424"/>
      <c r="AK135" s="425"/>
      <c r="AM135" s="232">
        <f>AVERAGE($I$4:I135)</f>
        <v>62.196969696969695</v>
      </c>
      <c r="AN135" s="232">
        <f>AVERAGE($J$4:J135)</f>
        <v>70.09848484848484</v>
      </c>
      <c r="AO135" s="232">
        <f>AVERAGE($K$4:K135)</f>
        <v>66.49242424242425</v>
      </c>
      <c r="AP135" s="232">
        <f>AVERAGE($L$4:L135)</f>
        <v>63.515151515151516</v>
      </c>
      <c r="AQ135" s="232">
        <f>AVERAGE($M$4:M135)</f>
        <v>63.40151515151515</v>
      </c>
      <c r="AR135" s="232">
        <f>AVERAGE($N$4:N135)</f>
        <v>67.98484848484848</v>
      </c>
      <c r="AS135" s="232">
        <f>AVERAGE($O$4:O135)</f>
        <v>393.68939393939394</v>
      </c>
      <c r="AT135" s="232">
        <f>AVERAGE($P$4:P135)</f>
        <v>65.61489898989903</v>
      </c>
    </row>
    <row r="136" spans="2:46" ht="13.5">
      <c r="B136" s="47">
        <v>133</v>
      </c>
      <c r="C136" s="22" t="s">
        <v>436</v>
      </c>
      <c r="D136" s="47" t="s">
        <v>183</v>
      </c>
      <c r="E136" s="47" t="s">
        <v>152</v>
      </c>
      <c r="F136" s="47" t="s">
        <v>190</v>
      </c>
      <c r="G136" s="47" t="s">
        <v>437</v>
      </c>
      <c r="H136" s="79">
        <v>6.5</v>
      </c>
      <c r="I136" s="47">
        <v>55</v>
      </c>
      <c r="J136" s="47">
        <v>55</v>
      </c>
      <c r="K136" s="47">
        <v>50</v>
      </c>
      <c r="L136" s="47">
        <v>45</v>
      </c>
      <c r="M136" s="47">
        <v>65</v>
      </c>
      <c r="N136" s="47">
        <v>55</v>
      </c>
      <c r="O136" s="47">
        <f t="shared" si="1"/>
        <v>325</v>
      </c>
      <c r="P136" s="80">
        <f t="shared" si="2"/>
        <v>54.166666666666664</v>
      </c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78" t="s">
        <v>167</v>
      </c>
      <c r="AI136" s="82" t="s">
        <v>405</v>
      </c>
      <c r="AJ136" s="82" t="s">
        <v>203</v>
      </c>
      <c r="AK136" s="82" t="s">
        <v>405</v>
      </c>
      <c r="AM136" s="232">
        <f>AVERAGE($I$4:I136)</f>
        <v>62.142857142857146</v>
      </c>
      <c r="AN136" s="232">
        <f>AVERAGE($J$4:J136)</f>
        <v>69.98496240601504</v>
      </c>
      <c r="AO136" s="232">
        <f>AVERAGE($K$4:K136)</f>
        <v>66.36842105263158</v>
      </c>
      <c r="AP136" s="232">
        <f>AVERAGE($L$4:L136)</f>
        <v>63.37593984962406</v>
      </c>
      <c r="AQ136" s="232">
        <f>AVERAGE($M$4:M136)</f>
        <v>63.41353383458647</v>
      </c>
      <c r="AR136" s="232">
        <f>AVERAGE($N$4:N136)</f>
        <v>67.88721804511279</v>
      </c>
      <c r="AS136" s="232">
        <f>AVERAGE($O$4:O136)</f>
        <v>393.17293233082705</v>
      </c>
      <c r="AT136" s="232">
        <f>AVERAGE($P$4:P136)</f>
        <v>65.52882205513788</v>
      </c>
    </row>
    <row r="137" spans="2:46" ht="13.5">
      <c r="B137" s="47">
        <v>134</v>
      </c>
      <c r="C137" s="22" t="s">
        <v>438</v>
      </c>
      <c r="D137" s="47" t="s">
        <v>162</v>
      </c>
      <c r="E137" s="47" t="s">
        <v>152</v>
      </c>
      <c r="F137" s="47" t="s">
        <v>263</v>
      </c>
      <c r="G137" s="47" t="s">
        <v>152</v>
      </c>
      <c r="H137" s="79">
        <v>29</v>
      </c>
      <c r="I137" s="47">
        <v>130</v>
      </c>
      <c r="J137" s="47">
        <v>65</v>
      </c>
      <c r="K137" s="47">
        <v>60</v>
      </c>
      <c r="L137" s="47">
        <v>110</v>
      </c>
      <c r="M137" s="47">
        <v>95</v>
      </c>
      <c r="N137" s="47">
        <v>65</v>
      </c>
      <c r="O137" s="47">
        <f t="shared" si="1"/>
        <v>525</v>
      </c>
      <c r="P137" s="80">
        <f t="shared" si="2"/>
        <v>87.5</v>
      </c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82" t="s">
        <v>203</v>
      </c>
      <c r="AI137" s="423" t="s">
        <v>167</v>
      </c>
      <c r="AJ137" s="424"/>
      <c r="AK137" s="425"/>
      <c r="AM137" s="232">
        <f>AVERAGE($I$4:I137)</f>
        <v>62.649253731343286</v>
      </c>
      <c r="AN137" s="232">
        <f>AVERAGE($J$4:J137)</f>
        <v>69.94776119402985</v>
      </c>
      <c r="AO137" s="232">
        <f>AVERAGE($K$4:K137)</f>
        <v>66.32089552238806</v>
      </c>
      <c r="AP137" s="232">
        <f>AVERAGE($L$4:L137)</f>
        <v>63.723880597014926</v>
      </c>
      <c r="AQ137" s="232">
        <f>AVERAGE($M$4:M137)</f>
        <v>63.649253731343286</v>
      </c>
      <c r="AR137" s="232">
        <f>AVERAGE($N$4:N137)</f>
        <v>67.86567164179104</v>
      </c>
      <c r="AS137" s="232">
        <f>AVERAGE($O$4:O137)</f>
        <v>394.15671641791045</v>
      </c>
      <c r="AT137" s="232">
        <f>AVERAGE($P$4:P137)</f>
        <v>65.69278606965177</v>
      </c>
    </row>
    <row r="138" spans="2:46" ht="13.5">
      <c r="B138" s="47">
        <v>135</v>
      </c>
      <c r="C138" s="22" t="s">
        <v>439</v>
      </c>
      <c r="D138" s="47" t="s">
        <v>199</v>
      </c>
      <c r="E138" s="47" t="s">
        <v>152</v>
      </c>
      <c r="F138" s="47" t="s">
        <v>440</v>
      </c>
      <c r="G138" s="47" t="s">
        <v>152</v>
      </c>
      <c r="H138" s="79">
        <v>24.5</v>
      </c>
      <c r="I138" s="47">
        <v>65</v>
      </c>
      <c r="J138" s="47">
        <v>65</v>
      </c>
      <c r="K138" s="47">
        <v>60</v>
      </c>
      <c r="L138" s="47">
        <v>110</v>
      </c>
      <c r="M138" s="47">
        <v>95</v>
      </c>
      <c r="N138" s="47">
        <v>130</v>
      </c>
      <c r="O138" s="47">
        <f t="shared" si="1"/>
        <v>525</v>
      </c>
      <c r="P138" s="80">
        <f t="shared" si="2"/>
        <v>87.5</v>
      </c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82" t="s">
        <v>203</v>
      </c>
      <c r="AI138" s="423" t="s">
        <v>167</v>
      </c>
      <c r="AJ138" s="424"/>
      <c r="AK138" s="425"/>
      <c r="AM138" s="232">
        <f>AVERAGE($I$4:I138)</f>
        <v>62.666666666666664</v>
      </c>
      <c r="AN138" s="232">
        <f>AVERAGE($J$4:J138)</f>
        <v>69.91111111111111</v>
      </c>
      <c r="AO138" s="232">
        <f>AVERAGE($K$4:K138)</f>
        <v>66.27407407407408</v>
      </c>
      <c r="AP138" s="232">
        <f>AVERAGE($L$4:L138)</f>
        <v>64.06666666666666</v>
      </c>
      <c r="AQ138" s="232">
        <f>AVERAGE($M$4:M138)</f>
        <v>63.88148148148148</v>
      </c>
      <c r="AR138" s="232">
        <f>AVERAGE($N$4:N138)</f>
        <v>68.32592592592593</v>
      </c>
      <c r="AS138" s="232">
        <f>AVERAGE($O$4:O138)</f>
        <v>395.1259259259259</v>
      </c>
      <c r="AT138" s="232">
        <f>AVERAGE($P$4:P138)</f>
        <v>65.85432098765435</v>
      </c>
    </row>
    <row r="139" spans="2:46" ht="13.5">
      <c r="B139" s="47">
        <v>136</v>
      </c>
      <c r="C139" s="22" t="s">
        <v>441</v>
      </c>
      <c r="D139" s="47" t="s">
        <v>156</v>
      </c>
      <c r="E139" s="47" t="s">
        <v>152</v>
      </c>
      <c r="F139" s="47" t="s">
        <v>222</v>
      </c>
      <c r="G139" s="47" t="s">
        <v>152</v>
      </c>
      <c r="H139" s="79">
        <v>25</v>
      </c>
      <c r="I139" s="47">
        <v>65</v>
      </c>
      <c r="J139" s="47">
        <v>130</v>
      </c>
      <c r="K139" s="47">
        <v>60</v>
      </c>
      <c r="L139" s="47">
        <v>95</v>
      </c>
      <c r="M139" s="47">
        <v>110</v>
      </c>
      <c r="N139" s="47">
        <v>65</v>
      </c>
      <c r="O139" s="47">
        <f t="shared" si="1"/>
        <v>525</v>
      </c>
      <c r="P139" s="80">
        <f t="shared" si="2"/>
        <v>87.5</v>
      </c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82" t="s">
        <v>203</v>
      </c>
      <c r="AI139" s="423" t="s">
        <v>167</v>
      </c>
      <c r="AJ139" s="424"/>
      <c r="AK139" s="425"/>
      <c r="AM139" s="232">
        <f>AVERAGE($I$4:I139)</f>
        <v>62.68382352941177</v>
      </c>
      <c r="AN139" s="232">
        <f>AVERAGE($J$4:J139)</f>
        <v>70.3529411764706</v>
      </c>
      <c r="AO139" s="232">
        <f>AVERAGE($K$4:K139)</f>
        <v>66.2279411764706</v>
      </c>
      <c r="AP139" s="232">
        <f>AVERAGE($L$4:L139)</f>
        <v>64.29411764705883</v>
      </c>
      <c r="AQ139" s="232">
        <f>AVERAGE($M$4:M139)</f>
        <v>64.22058823529412</v>
      </c>
      <c r="AR139" s="232">
        <f>AVERAGE($N$4:N139)</f>
        <v>68.30147058823529</v>
      </c>
      <c r="AS139" s="232">
        <f>AVERAGE($O$4:O139)</f>
        <v>396.08088235294116</v>
      </c>
      <c r="AT139" s="232">
        <f>AVERAGE($P$4:P139)</f>
        <v>66.0134803921569</v>
      </c>
    </row>
    <row r="140" spans="2:46" ht="13.5">
      <c r="B140" s="47">
        <v>137</v>
      </c>
      <c r="C140" s="22" t="s">
        <v>477</v>
      </c>
      <c r="D140" s="47" t="s">
        <v>183</v>
      </c>
      <c r="E140" s="47" t="s">
        <v>152</v>
      </c>
      <c r="F140" s="47" t="s">
        <v>478</v>
      </c>
      <c r="G140" s="47" t="s">
        <v>479</v>
      </c>
      <c r="H140" s="79">
        <v>36.5</v>
      </c>
      <c r="I140" s="47">
        <v>65</v>
      </c>
      <c r="J140" s="47">
        <v>60</v>
      </c>
      <c r="K140" s="47">
        <v>70</v>
      </c>
      <c r="L140" s="47">
        <v>85</v>
      </c>
      <c r="M140" s="47">
        <v>75</v>
      </c>
      <c r="N140" s="47">
        <v>40</v>
      </c>
      <c r="O140" s="47">
        <f t="shared" si="1"/>
        <v>395</v>
      </c>
      <c r="P140" s="80">
        <f t="shared" si="2"/>
        <v>65.83333333333333</v>
      </c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78" t="s">
        <v>167</v>
      </c>
      <c r="AI140" s="426" t="s">
        <v>203</v>
      </c>
      <c r="AJ140" s="427"/>
      <c r="AK140" s="428"/>
      <c r="AM140" s="232">
        <f>AVERAGE($I$4:I140)</f>
        <v>62.7007299270073</v>
      </c>
      <c r="AN140" s="232">
        <f>AVERAGE($J$4:J140)</f>
        <v>70.27737226277372</v>
      </c>
      <c r="AO140" s="232">
        <f>AVERAGE($K$4:K140)</f>
        <v>66.25547445255475</v>
      </c>
      <c r="AP140" s="232">
        <f>AVERAGE($L$4:L140)</f>
        <v>64.44525547445255</v>
      </c>
      <c r="AQ140" s="232">
        <f>AVERAGE($M$4:M140)</f>
        <v>64.2992700729927</v>
      </c>
      <c r="AR140" s="232">
        <f>AVERAGE($N$4:N140)</f>
        <v>68.0948905109489</v>
      </c>
      <c r="AS140" s="232">
        <f>AVERAGE($O$4:O140)</f>
        <v>396.0729927007299</v>
      </c>
      <c r="AT140" s="232">
        <f>AVERAGE($P$4:P140)</f>
        <v>66.01216545012169</v>
      </c>
    </row>
    <row r="141" spans="2:46" ht="13.5">
      <c r="B141" s="47">
        <v>138</v>
      </c>
      <c r="C141" s="22" t="s">
        <v>482</v>
      </c>
      <c r="D141" s="47" t="s">
        <v>284</v>
      </c>
      <c r="E141" s="47" t="s">
        <v>162</v>
      </c>
      <c r="F141" s="47" t="s">
        <v>400</v>
      </c>
      <c r="G141" s="47" t="s">
        <v>316</v>
      </c>
      <c r="H141" s="79">
        <v>7.5</v>
      </c>
      <c r="I141" s="47">
        <v>35</v>
      </c>
      <c r="J141" s="47">
        <v>40</v>
      </c>
      <c r="K141" s="47">
        <v>100</v>
      </c>
      <c r="L141" s="47">
        <v>90</v>
      </c>
      <c r="M141" s="47">
        <v>55</v>
      </c>
      <c r="N141" s="47">
        <v>35</v>
      </c>
      <c r="O141" s="47">
        <f t="shared" si="1"/>
        <v>355</v>
      </c>
      <c r="P141" s="80">
        <f t="shared" si="2"/>
        <v>59.166666666666664</v>
      </c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78" t="s">
        <v>167</v>
      </c>
      <c r="AI141" s="371" t="s">
        <v>168</v>
      </c>
      <c r="AJ141" s="371"/>
      <c r="AK141" s="371"/>
      <c r="AM141" s="232">
        <f>AVERAGE($I$4:I141)</f>
        <v>62.5</v>
      </c>
      <c r="AN141" s="232">
        <f>AVERAGE($J$4:J141)</f>
        <v>70.05797101449275</v>
      </c>
      <c r="AO141" s="232">
        <f>AVERAGE($K$4:K141)</f>
        <v>66.5</v>
      </c>
      <c r="AP141" s="232">
        <f>AVERAGE($L$4:L141)</f>
        <v>64.6304347826087</v>
      </c>
      <c r="AQ141" s="232">
        <f>AVERAGE($M$4:M141)</f>
        <v>64.23188405797102</v>
      </c>
      <c r="AR141" s="232">
        <f>AVERAGE($N$4:N141)</f>
        <v>67.85507246376811</v>
      </c>
      <c r="AS141" s="232">
        <f>AVERAGE($O$4:O141)</f>
        <v>395.77536231884056</v>
      </c>
      <c r="AT141" s="232">
        <f>AVERAGE($P$4:P141)</f>
        <v>65.96256038647346</v>
      </c>
    </row>
    <row r="142" spans="2:46" ht="13.5">
      <c r="B142" s="47">
        <v>139</v>
      </c>
      <c r="C142" s="22" t="s">
        <v>483</v>
      </c>
      <c r="D142" s="47" t="s">
        <v>284</v>
      </c>
      <c r="E142" s="47" t="s">
        <v>162</v>
      </c>
      <c r="F142" s="47" t="s">
        <v>400</v>
      </c>
      <c r="G142" s="47" t="s">
        <v>316</v>
      </c>
      <c r="H142" s="79">
        <v>35</v>
      </c>
      <c r="I142" s="47">
        <v>70</v>
      </c>
      <c r="J142" s="47">
        <v>60</v>
      </c>
      <c r="K142" s="47">
        <v>125</v>
      </c>
      <c r="L142" s="47">
        <v>115</v>
      </c>
      <c r="M142" s="47">
        <v>70</v>
      </c>
      <c r="N142" s="47">
        <v>55</v>
      </c>
      <c r="O142" s="47">
        <f t="shared" si="1"/>
        <v>495</v>
      </c>
      <c r="P142" s="80">
        <f t="shared" si="2"/>
        <v>82.5</v>
      </c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78" t="s">
        <v>169</v>
      </c>
      <c r="AI142" s="371" t="s">
        <v>167</v>
      </c>
      <c r="AJ142" s="371"/>
      <c r="AK142" s="371"/>
      <c r="AM142" s="232">
        <f>AVERAGE($I$4:I142)</f>
        <v>62.55395683453237</v>
      </c>
      <c r="AN142" s="232">
        <f>AVERAGE($J$4:J142)</f>
        <v>69.98561151079137</v>
      </c>
      <c r="AO142" s="232">
        <f>AVERAGE($K$4:K142)</f>
        <v>66.92086330935251</v>
      </c>
      <c r="AP142" s="232">
        <f>AVERAGE($L$4:L142)</f>
        <v>64.99280575539568</v>
      </c>
      <c r="AQ142" s="232">
        <f>AVERAGE($M$4:M142)</f>
        <v>64.27338129496403</v>
      </c>
      <c r="AR142" s="232">
        <f>AVERAGE($N$4:N142)</f>
        <v>67.76258992805755</v>
      </c>
      <c r="AS142" s="232">
        <f>AVERAGE($O$4:O142)</f>
        <v>396.48920863309354</v>
      </c>
      <c r="AT142" s="232">
        <f>AVERAGE($P$4:P142)</f>
        <v>66.08153477218228</v>
      </c>
    </row>
    <row r="143" spans="2:46" ht="13.5">
      <c r="B143" s="47">
        <v>140</v>
      </c>
      <c r="C143" s="22" t="s">
        <v>484</v>
      </c>
      <c r="D143" s="47" t="s">
        <v>284</v>
      </c>
      <c r="E143" s="47" t="s">
        <v>162</v>
      </c>
      <c r="F143" s="47" t="s">
        <v>400</v>
      </c>
      <c r="G143" s="47" t="s">
        <v>485</v>
      </c>
      <c r="H143" s="79">
        <v>11.5</v>
      </c>
      <c r="I143" s="47">
        <v>30</v>
      </c>
      <c r="J143" s="47">
        <v>80</v>
      </c>
      <c r="K143" s="47">
        <v>90</v>
      </c>
      <c r="L143" s="47">
        <v>55</v>
      </c>
      <c r="M143" s="47">
        <v>45</v>
      </c>
      <c r="N143" s="47">
        <v>55</v>
      </c>
      <c r="O143" s="47">
        <f t="shared" si="1"/>
        <v>355</v>
      </c>
      <c r="P143" s="80">
        <f t="shared" si="2"/>
        <v>59.166666666666664</v>
      </c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78" t="s">
        <v>167</v>
      </c>
      <c r="AI143" s="371" t="s">
        <v>168</v>
      </c>
      <c r="AJ143" s="371"/>
      <c r="AK143" s="371"/>
      <c r="AM143" s="232">
        <f>AVERAGE($I$4:I143)</f>
        <v>62.32142857142857</v>
      </c>
      <c r="AN143" s="232">
        <f>AVERAGE($J$4:J143)</f>
        <v>70.05714285714286</v>
      </c>
      <c r="AO143" s="232">
        <f>AVERAGE($K$4:K143)</f>
        <v>67.08571428571429</v>
      </c>
      <c r="AP143" s="232">
        <f>AVERAGE($L$4:L143)</f>
        <v>64.92142857142858</v>
      </c>
      <c r="AQ143" s="232">
        <f>AVERAGE($M$4:M143)</f>
        <v>64.13571428571429</v>
      </c>
      <c r="AR143" s="232">
        <f>AVERAGE($N$4:N143)</f>
        <v>67.67142857142858</v>
      </c>
      <c r="AS143" s="232">
        <f>AVERAGE($O$4:O143)</f>
        <v>396.1928571428571</v>
      </c>
      <c r="AT143" s="232">
        <f>AVERAGE($P$4:P143)</f>
        <v>66.03214285714289</v>
      </c>
    </row>
    <row r="144" spans="2:46" ht="13.5">
      <c r="B144" s="47">
        <v>141</v>
      </c>
      <c r="C144" s="22" t="s">
        <v>486</v>
      </c>
      <c r="D144" s="47" t="s">
        <v>284</v>
      </c>
      <c r="E144" s="47" t="s">
        <v>162</v>
      </c>
      <c r="F144" s="47" t="s">
        <v>400</v>
      </c>
      <c r="G144" s="47" t="s">
        <v>485</v>
      </c>
      <c r="H144" s="79">
        <v>40.5</v>
      </c>
      <c r="I144" s="47">
        <v>60</v>
      </c>
      <c r="J144" s="47">
        <v>115</v>
      </c>
      <c r="K144" s="47">
        <v>105</v>
      </c>
      <c r="L144" s="47">
        <v>65</v>
      </c>
      <c r="M144" s="47">
        <v>70</v>
      </c>
      <c r="N144" s="47">
        <v>80</v>
      </c>
      <c r="O144" s="47">
        <f t="shared" si="1"/>
        <v>495</v>
      </c>
      <c r="P144" s="80">
        <f t="shared" si="2"/>
        <v>82.5</v>
      </c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78" t="s">
        <v>169</v>
      </c>
      <c r="AI144" s="371" t="s">
        <v>167</v>
      </c>
      <c r="AJ144" s="371"/>
      <c r="AK144" s="371"/>
      <c r="AM144" s="232">
        <f>AVERAGE($I$4:I144)</f>
        <v>62.304964539007095</v>
      </c>
      <c r="AN144" s="232">
        <f>AVERAGE($J$4:J144)</f>
        <v>70.37588652482269</v>
      </c>
      <c r="AO144" s="232">
        <f>AVERAGE($K$4:K144)</f>
        <v>67.35460992907801</v>
      </c>
      <c r="AP144" s="232">
        <f>AVERAGE($L$4:L144)</f>
        <v>64.92198581560284</v>
      </c>
      <c r="AQ144" s="232">
        <f>AVERAGE($M$4:M144)</f>
        <v>64.177304964539</v>
      </c>
      <c r="AR144" s="232">
        <f>AVERAGE($N$4:N144)</f>
        <v>67.75886524822695</v>
      </c>
      <c r="AS144" s="232">
        <f>AVERAGE($O$4:O144)</f>
        <v>396.8936170212766</v>
      </c>
      <c r="AT144" s="232">
        <f>AVERAGE($P$4:P144)</f>
        <v>66.14893617021279</v>
      </c>
    </row>
    <row r="145" spans="2:46" ht="13.5">
      <c r="B145" s="47">
        <v>142</v>
      </c>
      <c r="C145" s="22" t="s">
        <v>487</v>
      </c>
      <c r="D145" s="47" t="s">
        <v>284</v>
      </c>
      <c r="E145" s="47" t="s">
        <v>160</v>
      </c>
      <c r="F145" s="47" t="s">
        <v>285</v>
      </c>
      <c r="G145" s="47" t="s">
        <v>488</v>
      </c>
      <c r="H145" s="79">
        <v>59</v>
      </c>
      <c r="I145" s="47">
        <v>80</v>
      </c>
      <c r="J145" s="47">
        <v>105</v>
      </c>
      <c r="K145" s="47">
        <v>65</v>
      </c>
      <c r="L145" s="47">
        <v>60</v>
      </c>
      <c r="M145" s="47">
        <v>75</v>
      </c>
      <c r="N145" s="47">
        <v>130</v>
      </c>
      <c r="O145" s="47">
        <f t="shared" si="1"/>
        <v>515</v>
      </c>
      <c r="P145" s="80">
        <f t="shared" si="2"/>
        <v>85.83333333333333</v>
      </c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78" t="s">
        <v>167</v>
      </c>
      <c r="AI145" s="423" t="s">
        <v>167</v>
      </c>
      <c r="AJ145" s="424"/>
      <c r="AK145" s="425"/>
      <c r="AM145" s="232">
        <f>AVERAGE($I$4:I145)</f>
        <v>62.429577464788736</v>
      </c>
      <c r="AN145" s="232">
        <f>AVERAGE($J$4:J145)</f>
        <v>70.61971830985915</v>
      </c>
      <c r="AO145" s="232">
        <f>AVERAGE($K$4:K145)</f>
        <v>67.33802816901408</v>
      </c>
      <c r="AP145" s="232">
        <f>AVERAGE($L$4:L145)</f>
        <v>64.88732394366197</v>
      </c>
      <c r="AQ145" s="232">
        <f>AVERAGE($M$4:M145)</f>
        <v>64.25352112676056</v>
      </c>
      <c r="AR145" s="232">
        <f>AVERAGE($N$4:N145)</f>
        <v>68.19718309859155</v>
      </c>
      <c r="AS145" s="232">
        <f>AVERAGE($O$4:O145)</f>
        <v>397.72535211267603</v>
      </c>
      <c r="AT145" s="232">
        <f>AVERAGE($P$4:P145)</f>
        <v>66.28755868544604</v>
      </c>
    </row>
    <row r="146" spans="2:46" ht="13.5">
      <c r="B146" s="47">
        <v>143</v>
      </c>
      <c r="C146" s="22" t="s">
        <v>489</v>
      </c>
      <c r="D146" s="47" t="s">
        <v>183</v>
      </c>
      <c r="E146" s="47" t="s">
        <v>152</v>
      </c>
      <c r="F146" s="47" t="s">
        <v>490</v>
      </c>
      <c r="G146" s="47" t="s">
        <v>307</v>
      </c>
      <c r="H146" s="79">
        <v>460</v>
      </c>
      <c r="I146" s="47">
        <v>160</v>
      </c>
      <c r="J146" s="47">
        <v>110</v>
      </c>
      <c r="K146" s="47">
        <v>65</v>
      </c>
      <c r="L146" s="47">
        <v>65</v>
      </c>
      <c r="M146" s="47">
        <v>110</v>
      </c>
      <c r="N146" s="47">
        <v>30</v>
      </c>
      <c r="O146" s="47">
        <f t="shared" si="1"/>
        <v>540</v>
      </c>
      <c r="P146" s="80">
        <f t="shared" si="2"/>
        <v>90</v>
      </c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82" t="s">
        <v>203</v>
      </c>
      <c r="AI146" s="423" t="s">
        <v>167</v>
      </c>
      <c r="AJ146" s="424"/>
      <c r="AK146" s="425"/>
      <c r="AM146" s="232">
        <f>AVERAGE($I$4:I146)</f>
        <v>63.11188811188811</v>
      </c>
      <c r="AN146" s="232">
        <f>AVERAGE($J$4:J146)</f>
        <v>70.8951048951049</v>
      </c>
      <c r="AO146" s="232">
        <f>AVERAGE($K$4:K146)</f>
        <v>67.32167832167832</v>
      </c>
      <c r="AP146" s="232">
        <f>AVERAGE($L$4:L146)</f>
        <v>64.8881118881119</v>
      </c>
      <c r="AQ146" s="232">
        <f>AVERAGE($M$4:M146)</f>
        <v>64.57342657342657</v>
      </c>
      <c r="AR146" s="232">
        <f>AVERAGE($N$4:N146)</f>
        <v>67.93006993006993</v>
      </c>
      <c r="AS146" s="232">
        <f>AVERAGE($O$4:O146)</f>
        <v>398.72027972027973</v>
      </c>
      <c r="AT146" s="232">
        <f>AVERAGE($P$4:P146)</f>
        <v>66.45337995337998</v>
      </c>
    </row>
    <row r="147" spans="2:46" ht="13.5">
      <c r="B147" s="47">
        <v>144</v>
      </c>
      <c r="C147" s="22" t="s">
        <v>492</v>
      </c>
      <c r="D147" s="47" t="s">
        <v>310</v>
      </c>
      <c r="E147" s="47" t="s">
        <v>160</v>
      </c>
      <c r="F147" s="47" t="s">
        <v>488</v>
      </c>
      <c r="G147" s="47" t="s">
        <v>152</v>
      </c>
      <c r="H147" s="79">
        <v>55.4</v>
      </c>
      <c r="I147" s="47">
        <v>90</v>
      </c>
      <c r="J147" s="47">
        <v>85</v>
      </c>
      <c r="K147" s="47">
        <v>100</v>
      </c>
      <c r="L147" s="47">
        <v>95</v>
      </c>
      <c r="M147" s="47">
        <v>125</v>
      </c>
      <c r="N147" s="47">
        <v>85</v>
      </c>
      <c r="O147" s="47">
        <f t="shared" si="1"/>
        <v>580</v>
      </c>
      <c r="P147" s="80">
        <f t="shared" si="2"/>
        <v>96.66666666666667</v>
      </c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78" t="s">
        <v>167</v>
      </c>
      <c r="AI147" s="423" t="s">
        <v>167</v>
      </c>
      <c r="AJ147" s="424"/>
      <c r="AK147" s="425"/>
      <c r="AM147" s="232">
        <f>AVERAGE($I$4:I147)</f>
        <v>63.298611111111114</v>
      </c>
      <c r="AN147" s="232">
        <f>AVERAGE($J$4:J147)</f>
        <v>70.99305555555556</v>
      </c>
      <c r="AO147" s="232">
        <f>AVERAGE($K$4:K147)</f>
        <v>67.54861111111111</v>
      </c>
      <c r="AP147" s="232">
        <f>AVERAGE($L$4:L147)</f>
        <v>65.09722222222223</v>
      </c>
      <c r="AQ147" s="232">
        <f>AVERAGE($M$4:M147)</f>
        <v>64.99305555555556</v>
      </c>
      <c r="AR147" s="232">
        <f>AVERAGE($N$4:N147)</f>
        <v>68.04861111111111</v>
      </c>
      <c r="AS147" s="232">
        <f>AVERAGE($O$4:O147)</f>
        <v>399.9791666666667</v>
      </c>
      <c r="AT147" s="232">
        <f>AVERAGE($P$4:P147)</f>
        <v>66.66319444444447</v>
      </c>
    </row>
    <row r="148" spans="2:46" ht="13.5">
      <c r="B148" s="47">
        <v>145</v>
      </c>
      <c r="C148" s="22" t="s">
        <v>439</v>
      </c>
      <c r="D148" s="47" t="s">
        <v>199</v>
      </c>
      <c r="E148" s="47" t="s">
        <v>160</v>
      </c>
      <c r="F148" s="47" t="s">
        <v>488</v>
      </c>
      <c r="G148" s="47" t="s">
        <v>152</v>
      </c>
      <c r="H148" s="79">
        <v>52.6</v>
      </c>
      <c r="I148" s="47">
        <v>90</v>
      </c>
      <c r="J148" s="47">
        <v>90</v>
      </c>
      <c r="K148" s="47">
        <v>85</v>
      </c>
      <c r="L148" s="47">
        <v>125</v>
      </c>
      <c r="M148" s="47">
        <v>90</v>
      </c>
      <c r="N148" s="47">
        <v>100</v>
      </c>
      <c r="O148" s="47">
        <f t="shared" si="1"/>
        <v>580</v>
      </c>
      <c r="P148" s="80">
        <f t="shared" si="2"/>
        <v>96.66666666666667</v>
      </c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78" t="s">
        <v>167</v>
      </c>
      <c r="AI148" s="423" t="s">
        <v>167</v>
      </c>
      <c r="AJ148" s="424"/>
      <c r="AK148" s="425"/>
      <c r="AM148" s="232">
        <f>AVERAGE($I$4:I148)</f>
        <v>63.48275862068966</v>
      </c>
      <c r="AN148" s="232">
        <f>AVERAGE($J$4:J148)</f>
        <v>71.12413793103448</v>
      </c>
      <c r="AO148" s="232">
        <f>AVERAGE($K$4:K148)</f>
        <v>67.66896551724138</v>
      </c>
      <c r="AP148" s="232">
        <f>AVERAGE($L$4:L148)</f>
        <v>65.51034482758621</v>
      </c>
      <c r="AQ148" s="232">
        <f>AVERAGE($M$4:M148)</f>
        <v>65.1655172413793</v>
      </c>
      <c r="AR148" s="232">
        <f>AVERAGE($N$4:N148)</f>
        <v>68.26896551724138</v>
      </c>
      <c r="AS148" s="232">
        <f>AVERAGE($O$4:O148)</f>
        <v>401.2206896551724</v>
      </c>
      <c r="AT148" s="232">
        <f>AVERAGE($P$4:P148)</f>
        <v>66.87011494252876</v>
      </c>
    </row>
    <row r="149" spans="2:46" ht="13.5">
      <c r="B149" s="47">
        <v>146</v>
      </c>
      <c r="C149" s="22" t="s">
        <v>493</v>
      </c>
      <c r="D149" s="47" t="s">
        <v>156</v>
      </c>
      <c r="E149" s="47" t="s">
        <v>160</v>
      </c>
      <c r="F149" s="47" t="s">
        <v>488</v>
      </c>
      <c r="G149" s="47" t="s">
        <v>152</v>
      </c>
      <c r="H149" s="79">
        <v>60</v>
      </c>
      <c r="I149" s="47">
        <v>90</v>
      </c>
      <c r="J149" s="47">
        <v>100</v>
      </c>
      <c r="K149" s="47">
        <v>90</v>
      </c>
      <c r="L149" s="47">
        <v>125</v>
      </c>
      <c r="M149" s="47">
        <v>85</v>
      </c>
      <c r="N149" s="47">
        <v>90</v>
      </c>
      <c r="O149" s="47">
        <f t="shared" si="1"/>
        <v>580</v>
      </c>
      <c r="P149" s="80">
        <f t="shared" si="2"/>
        <v>96.66666666666667</v>
      </c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78" t="s">
        <v>167</v>
      </c>
      <c r="AI149" s="423" t="s">
        <v>167</v>
      </c>
      <c r="AJ149" s="424"/>
      <c r="AK149" s="425"/>
      <c r="AM149" s="232">
        <f>AVERAGE($I$4:I149)</f>
        <v>63.66438356164384</v>
      </c>
      <c r="AN149" s="232">
        <f>AVERAGE($J$4:J149)</f>
        <v>71.32191780821918</v>
      </c>
      <c r="AO149" s="232">
        <f>AVERAGE($K$4:K149)</f>
        <v>67.82191780821918</v>
      </c>
      <c r="AP149" s="232">
        <f>AVERAGE($L$4:L149)</f>
        <v>65.91780821917808</v>
      </c>
      <c r="AQ149" s="232">
        <f>AVERAGE($M$4:M149)</f>
        <v>65.3013698630137</v>
      </c>
      <c r="AR149" s="232">
        <f>AVERAGE($N$4:N149)</f>
        <v>68.41780821917808</v>
      </c>
      <c r="AS149" s="232">
        <f>AVERAGE($O$4:O149)</f>
        <v>402.44520547945206</v>
      </c>
      <c r="AT149" s="232">
        <f>AVERAGE($P$4:P149)</f>
        <v>67.07420091324202</v>
      </c>
    </row>
    <row r="150" spans="2:46" ht="13.5">
      <c r="B150" s="47">
        <v>147</v>
      </c>
      <c r="C150" s="22" t="s">
        <v>494</v>
      </c>
      <c r="D150" s="47" t="s">
        <v>407</v>
      </c>
      <c r="E150" s="47" t="s">
        <v>152</v>
      </c>
      <c r="F150" s="47" t="s">
        <v>172</v>
      </c>
      <c r="G150" s="47" t="s">
        <v>152</v>
      </c>
      <c r="H150" s="79">
        <v>3.3</v>
      </c>
      <c r="I150" s="47">
        <v>41</v>
      </c>
      <c r="J150" s="47">
        <v>64</v>
      </c>
      <c r="K150" s="47">
        <v>45</v>
      </c>
      <c r="L150" s="47">
        <v>50</v>
      </c>
      <c r="M150" s="47">
        <v>50</v>
      </c>
      <c r="N150" s="47">
        <v>50</v>
      </c>
      <c r="O150" s="47">
        <f t="shared" si="1"/>
        <v>300</v>
      </c>
      <c r="P150" s="80">
        <f t="shared" si="2"/>
        <v>50</v>
      </c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78" t="s">
        <v>167</v>
      </c>
      <c r="AI150" s="371" t="s">
        <v>168</v>
      </c>
      <c r="AJ150" s="371"/>
      <c r="AK150" s="371"/>
      <c r="AM150" s="232">
        <f>AVERAGE($I$4:I150)</f>
        <v>63.51020408163265</v>
      </c>
      <c r="AN150" s="232">
        <f>AVERAGE($J$4:J150)</f>
        <v>71.27210884353741</v>
      </c>
      <c r="AO150" s="232">
        <f>AVERAGE($K$4:K150)</f>
        <v>67.66666666666667</v>
      </c>
      <c r="AP150" s="232">
        <f>AVERAGE($L$4:L150)</f>
        <v>65.80952380952381</v>
      </c>
      <c r="AQ150" s="232">
        <f>AVERAGE($M$4:M150)</f>
        <v>65.19727891156462</v>
      </c>
      <c r="AR150" s="232">
        <f>AVERAGE($N$4:N150)</f>
        <v>68.29251700680273</v>
      </c>
      <c r="AS150" s="232">
        <f>AVERAGE($O$4:O150)</f>
        <v>401.7482993197279</v>
      </c>
      <c r="AT150" s="232">
        <f>AVERAGE($P$4:P150)</f>
        <v>66.95804988662132</v>
      </c>
    </row>
    <row r="151" spans="2:46" ht="13.5">
      <c r="B151" s="47">
        <v>148</v>
      </c>
      <c r="C151" s="22" t="s">
        <v>495</v>
      </c>
      <c r="D151" s="47" t="s">
        <v>407</v>
      </c>
      <c r="E151" s="47" t="s">
        <v>152</v>
      </c>
      <c r="F151" s="47" t="s">
        <v>172</v>
      </c>
      <c r="G151" s="47" t="s">
        <v>152</v>
      </c>
      <c r="H151" s="79">
        <v>16.5</v>
      </c>
      <c r="I151" s="47">
        <v>61</v>
      </c>
      <c r="J151" s="47">
        <v>84</v>
      </c>
      <c r="K151" s="47">
        <v>65</v>
      </c>
      <c r="L151" s="47">
        <v>70</v>
      </c>
      <c r="M151" s="47">
        <v>70</v>
      </c>
      <c r="N151" s="47">
        <v>70</v>
      </c>
      <c r="O151" s="47">
        <f t="shared" si="1"/>
        <v>420</v>
      </c>
      <c r="P151" s="80">
        <f t="shared" si="2"/>
        <v>70</v>
      </c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78" t="s">
        <v>169</v>
      </c>
      <c r="AI151" s="371" t="s">
        <v>168</v>
      </c>
      <c r="AJ151" s="371"/>
      <c r="AK151" s="371"/>
      <c r="AM151" s="232">
        <f>AVERAGE($I$4:I151)</f>
        <v>63.49324324324324</v>
      </c>
      <c r="AN151" s="232">
        <f>AVERAGE($J$4:J151)</f>
        <v>71.35810810810811</v>
      </c>
      <c r="AO151" s="232">
        <f>AVERAGE($K$4:K151)</f>
        <v>67.64864864864865</v>
      </c>
      <c r="AP151" s="232">
        <f>AVERAGE($L$4:L151)</f>
        <v>65.83783783783784</v>
      </c>
      <c r="AQ151" s="232">
        <f>AVERAGE($M$4:M151)</f>
        <v>65.22972972972973</v>
      </c>
      <c r="AR151" s="232">
        <f>AVERAGE($N$4:N151)</f>
        <v>68.30405405405405</v>
      </c>
      <c r="AS151" s="232">
        <f>AVERAGE($O$4:O151)</f>
        <v>401.8716216216216</v>
      </c>
      <c r="AT151" s="232">
        <f>AVERAGE($P$4:P151)</f>
        <v>66.97860360360362</v>
      </c>
    </row>
    <row r="152" spans="2:46" ht="13.5">
      <c r="B152" s="47">
        <v>149</v>
      </c>
      <c r="C152" s="22" t="s">
        <v>496</v>
      </c>
      <c r="D152" s="47" t="s">
        <v>407</v>
      </c>
      <c r="E152" s="47" t="s">
        <v>160</v>
      </c>
      <c r="F152" s="47" t="s">
        <v>228</v>
      </c>
      <c r="G152" s="47" t="s">
        <v>152</v>
      </c>
      <c r="H152" s="79">
        <v>210</v>
      </c>
      <c r="I152" s="47">
        <v>91</v>
      </c>
      <c r="J152" s="47">
        <v>134</v>
      </c>
      <c r="K152" s="47">
        <v>95</v>
      </c>
      <c r="L152" s="47">
        <v>100</v>
      </c>
      <c r="M152" s="47">
        <v>100</v>
      </c>
      <c r="N152" s="47">
        <v>80</v>
      </c>
      <c r="O152" s="47">
        <f t="shared" si="1"/>
        <v>600</v>
      </c>
      <c r="P152" s="80">
        <f t="shared" si="2"/>
        <v>100</v>
      </c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78" t="s">
        <v>169</v>
      </c>
      <c r="AI152" s="371" t="s">
        <v>167</v>
      </c>
      <c r="AJ152" s="371"/>
      <c r="AK152" s="371"/>
      <c r="AM152" s="232">
        <f>AVERAGE($I$4:I152)</f>
        <v>63.67785234899329</v>
      </c>
      <c r="AN152" s="232">
        <f>AVERAGE($J$4:J152)</f>
        <v>71.77852348993288</v>
      </c>
      <c r="AO152" s="232">
        <f>AVERAGE($K$4:K152)</f>
        <v>67.83221476510067</v>
      </c>
      <c r="AP152" s="232">
        <f>AVERAGE($L$4:L152)</f>
        <v>66.06711409395973</v>
      </c>
      <c r="AQ152" s="232">
        <f>AVERAGE($M$4:M152)</f>
        <v>65.46308724832215</v>
      </c>
      <c r="AR152" s="232">
        <f>AVERAGE($N$4:N152)</f>
        <v>68.38255033557047</v>
      </c>
      <c r="AS152" s="232">
        <f>AVERAGE($O$4:O152)</f>
        <v>403.2013422818792</v>
      </c>
      <c r="AT152" s="232">
        <f>AVERAGE($P$4:P152)</f>
        <v>67.20022371364655</v>
      </c>
    </row>
    <row r="153" spans="2:46" ht="13.5">
      <c r="B153" s="47">
        <v>150</v>
      </c>
      <c r="C153" s="22" t="s">
        <v>497</v>
      </c>
      <c r="D153" s="47" t="s">
        <v>268</v>
      </c>
      <c r="E153" s="47" t="s">
        <v>152</v>
      </c>
      <c r="F153" s="47" t="s">
        <v>488</v>
      </c>
      <c r="G153" s="47" t="s">
        <v>152</v>
      </c>
      <c r="H153" s="79">
        <v>122</v>
      </c>
      <c r="I153" s="47">
        <v>106</v>
      </c>
      <c r="J153" s="47">
        <v>110</v>
      </c>
      <c r="K153" s="47">
        <v>90</v>
      </c>
      <c r="L153" s="47">
        <v>154</v>
      </c>
      <c r="M153" s="47">
        <v>90</v>
      </c>
      <c r="N153" s="47">
        <v>130</v>
      </c>
      <c r="O153" s="47">
        <f t="shared" si="1"/>
        <v>680</v>
      </c>
      <c r="P153" s="80">
        <f t="shared" si="2"/>
        <v>113.33333333333333</v>
      </c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78" t="s">
        <v>167</v>
      </c>
      <c r="AI153" s="423" t="s">
        <v>167</v>
      </c>
      <c r="AJ153" s="424"/>
      <c r="AK153" s="425"/>
      <c r="AM153" s="232">
        <f>AVERAGE($I$4:I153)</f>
        <v>63.96</v>
      </c>
      <c r="AN153" s="232">
        <f>AVERAGE($J$4:J153)</f>
        <v>72.03333333333333</v>
      </c>
      <c r="AO153" s="232">
        <f>AVERAGE($K$4:K153)</f>
        <v>67.98</v>
      </c>
      <c r="AP153" s="232">
        <f>AVERAGE($L$4:L153)</f>
        <v>66.65333333333334</v>
      </c>
      <c r="AQ153" s="232">
        <f>AVERAGE($M$4:M153)</f>
        <v>65.62666666666667</v>
      </c>
      <c r="AR153" s="232">
        <f>AVERAGE($N$4:N153)</f>
        <v>68.79333333333334</v>
      </c>
      <c r="AS153" s="232">
        <f>AVERAGE($O$4:O153)</f>
        <v>405.0466666666667</v>
      </c>
      <c r="AT153" s="232">
        <f>AVERAGE($P$4:P153)</f>
        <v>67.5077777777778</v>
      </c>
    </row>
    <row r="154" spans="2:46" ht="13.5">
      <c r="B154" s="47">
        <v>151</v>
      </c>
      <c r="C154" s="22" t="s">
        <v>800</v>
      </c>
      <c r="D154" s="47" t="s">
        <v>268</v>
      </c>
      <c r="E154" s="47" t="s">
        <v>152</v>
      </c>
      <c r="F154" s="47" t="s">
        <v>269</v>
      </c>
      <c r="G154" s="47" t="s">
        <v>152</v>
      </c>
      <c r="H154" s="79">
        <v>4</v>
      </c>
      <c r="I154" s="47">
        <v>100</v>
      </c>
      <c r="J154" s="47">
        <v>100</v>
      </c>
      <c r="K154" s="47">
        <v>100</v>
      </c>
      <c r="L154" s="47">
        <v>100</v>
      </c>
      <c r="M154" s="47">
        <v>100</v>
      </c>
      <c r="N154" s="47">
        <v>100</v>
      </c>
      <c r="O154" s="47">
        <f t="shared" si="1"/>
        <v>600</v>
      </c>
      <c r="P154" s="80">
        <f t="shared" si="2"/>
        <v>100</v>
      </c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78" t="s">
        <v>167</v>
      </c>
      <c r="AI154" s="423" t="s">
        <v>167</v>
      </c>
      <c r="AJ154" s="424"/>
      <c r="AK154" s="425"/>
      <c r="AM154" s="232">
        <f>AVERAGE($I$4:I154)</f>
        <v>64.19867549668874</v>
      </c>
      <c r="AN154" s="232">
        <f>AVERAGE($J$4:J154)</f>
        <v>72.21854304635761</v>
      </c>
      <c r="AO154" s="232">
        <f>AVERAGE($K$4:K154)</f>
        <v>68.19205298013244</v>
      </c>
      <c r="AP154" s="232">
        <f>AVERAGE($L$4:L154)</f>
        <v>66.87417218543047</v>
      </c>
      <c r="AQ154" s="232">
        <f>AVERAGE($M$4:M154)</f>
        <v>65.8543046357616</v>
      </c>
      <c r="AR154" s="232">
        <f>AVERAGE($N$4:N154)</f>
        <v>69</v>
      </c>
      <c r="AS154" s="232">
        <f>AVERAGE($O$4:O154)</f>
        <v>406.3377483443709</v>
      </c>
      <c r="AT154" s="232">
        <f>AVERAGE($P$4:P154)</f>
        <v>67.72295805739516</v>
      </c>
    </row>
    <row r="155" spans="2:46" ht="13.5">
      <c r="B155" s="47">
        <v>152</v>
      </c>
      <c r="C155" s="22" t="s">
        <v>498</v>
      </c>
      <c r="D155" s="47" t="s">
        <v>120</v>
      </c>
      <c r="E155" s="47" t="s">
        <v>152</v>
      </c>
      <c r="F155" s="47" t="s">
        <v>151</v>
      </c>
      <c r="G155" s="47" t="s">
        <v>152</v>
      </c>
      <c r="H155" s="79">
        <v>6.4</v>
      </c>
      <c r="I155" s="47">
        <v>45</v>
      </c>
      <c r="J155" s="47">
        <v>49</v>
      </c>
      <c r="K155" s="47">
        <v>65</v>
      </c>
      <c r="L155" s="47">
        <v>45</v>
      </c>
      <c r="M155" s="47">
        <v>65</v>
      </c>
      <c r="N155" s="47">
        <v>45</v>
      </c>
      <c r="O155" s="47">
        <f t="shared" si="1"/>
        <v>314</v>
      </c>
      <c r="P155" s="80">
        <f t="shared" si="2"/>
        <v>52.333333333333336</v>
      </c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78" t="s">
        <v>167</v>
      </c>
      <c r="AI155" s="371" t="s">
        <v>168</v>
      </c>
      <c r="AJ155" s="371"/>
      <c r="AK155" s="371"/>
      <c r="AM155" s="232">
        <f>AVERAGE($I$4:I155)</f>
        <v>64.07236842105263</v>
      </c>
      <c r="AN155" s="232">
        <f>AVERAGE($J$4:J155)</f>
        <v>72.0657894736842</v>
      </c>
      <c r="AO155" s="232">
        <f>AVERAGE($K$4:K155)</f>
        <v>68.17105263157895</v>
      </c>
      <c r="AP155" s="232">
        <f>AVERAGE($L$4:L155)</f>
        <v>66.73026315789474</v>
      </c>
      <c r="AQ155" s="232">
        <f>AVERAGE($M$4:M155)</f>
        <v>65.84868421052632</v>
      </c>
      <c r="AR155" s="232">
        <f>AVERAGE($N$4:N155)</f>
        <v>68.84210526315789</v>
      </c>
      <c r="AS155" s="232">
        <f>AVERAGE($O$4:O155)</f>
        <v>405.73026315789474</v>
      </c>
      <c r="AT155" s="232">
        <f>AVERAGE($P$4:P155)</f>
        <v>67.62171052631581</v>
      </c>
    </row>
    <row r="156" spans="2:46" ht="13.5">
      <c r="B156" s="47">
        <v>153</v>
      </c>
      <c r="C156" s="22" t="s">
        <v>499</v>
      </c>
      <c r="D156" s="47" t="s">
        <v>120</v>
      </c>
      <c r="E156" s="47" t="s">
        <v>152</v>
      </c>
      <c r="F156" s="47" t="s">
        <v>151</v>
      </c>
      <c r="G156" s="47" t="s">
        <v>152</v>
      </c>
      <c r="H156" s="79">
        <v>15.8</v>
      </c>
      <c r="I156" s="47">
        <v>60</v>
      </c>
      <c r="J156" s="47">
        <v>62</v>
      </c>
      <c r="K156" s="47">
        <v>80</v>
      </c>
      <c r="L156" s="47">
        <v>63</v>
      </c>
      <c r="M156" s="47">
        <v>80</v>
      </c>
      <c r="N156" s="47">
        <v>60</v>
      </c>
      <c r="O156" s="47">
        <f t="shared" si="1"/>
        <v>405</v>
      </c>
      <c r="P156" s="80">
        <f t="shared" si="2"/>
        <v>67.5</v>
      </c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78" t="s">
        <v>169</v>
      </c>
      <c r="AI156" s="371" t="s">
        <v>168</v>
      </c>
      <c r="AJ156" s="371"/>
      <c r="AK156" s="371"/>
      <c r="AM156" s="232">
        <f>AVERAGE($I$4:I156)</f>
        <v>64.04575163398692</v>
      </c>
      <c r="AN156" s="232">
        <f>AVERAGE($J$4:J156)</f>
        <v>72</v>
      </c>
      <c r="AO156" s="232">
        <f>AVERAGE($K$4:K156)</f>
        <v>68.2483660130719</v>
      </c>
      <c r="AP156" s="232">
        <f>AVERAGE($L$4:L156)</f>
        <v>66.70588235294117</v>
      </c>
      <c r="AQ156" s="232">
        <f>AVERAGE($M$4:M156)</f>
        <v>65.94117647058823</v>
      </c>
      <c r="AR156" s="232">
        <f>AVERAGE($N$4:N156)</f>
        <v>68.7843137254902</v>
      </c>
      <c r="AS156" s="232">
        <f>AVERAGE($O$4:O156)</f>
        <v>405.72549019607845</v>
      </c>
      <c r="AT156" s="232">
        <f>AVERAGE($P$4:P156)</f>
        <v>67.62091503267976</v>
      </c>
    </row>
    <row r="157" spans="2:46" ht="13.5">
      <c r="B157" s="47">
        <v>154</v>
      </c>
      <c r="C157" s="22" t="s">
        <v>500</v>
      </c>
      <c r="D157" s="47" t="s">
        <v>120</v>
      </c>
      <c r="E157" s="47" t="s">
        <v>152</v>
      </c>
      <c r="F157" s="47" t="s">
        <v>151</v>
      </c>
      <c r="G157" s="47" t="s">
        <v>152</v>
      </c>
      <c r="H157" s="79">
        <v>100.5</v>
      </c>
      <c r="I157" s="47">
        <v>80</v>
      </c>
      <c r="J157" s="47">
        <v>82</v>
      </c>
      <c r="K157" s="47">
        <v>100</v>
      </c>
      <c r="L157" s="47">
        <v>83</v>
      </c>
      <c r="M157" s="47">
        <v>100</v>
      </c>
      <c r="N157" s="47">
        <v>80</v>
      </c>
      <c r="O157" s="47">
        <f t="shared" si="1"/>
        <v>525</v>
      </c>
      <c r="P157" s="80">
        <f t="shared" si="2"/>
        <v>87.5</v>
      </c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78" t="s">
        <v>169</v>
      </c>
      <c r="AI157" s="371" t="s">
        <v>167</v>
      </c>
      <c r="AJ157" s="371"/>
      <c r="AK157" s="371"/>
      <c r="AM157" s="232">
        <f>AVERAGE($I$4:I157)</f>
        <v>64.14935064935065</v>
      </c>
      <c r="AN157" s="232">
        <f>AVERAGE($J$4:J157)</f>
        <v>72.06493506493507</v>
      </c>
      <c r="AO157" s="232">
        <f>AVERAGE($K$4:K157)</f>
        <v>68.45454545454545</v>
      </c>
      <c r="AP157" s="232">
        <f>AVERAGE($L$4:L157)</f>
        <v>66.81168831168831</v>
      </c>
      <c r="AQ157" s="232">
        <f>AVERAGE($M$4:M157)</f>
        <v>66.16233766233766</v>
      </c>
      <c r="AR157" s="232">
        <f>AVERAGE($N$4:N157)</f>
        <v>68.85714285714286</v>
      </c>
      <c r="AS157" s="232">
        <f>AVERAGE($O$4:O157)</f>
        <v>406.5</v>
      </c>
      <c r="AT157" s="232">
        <f>AVERAGE($P$4:P157)</f>
        <v>67.75000000000003</v>
      </c>
    </row>
    <row r="158" spans="2:46" ht="13.5">
      <c r="B158" s="47">
        <v>155</v>
      </c>
      <c r="C158" s="22" t="s">
        <v>501</v>
      </c>
      <c r="D158" s="47" t="s">
        <v>156</v>
      </c>
      <c r="E158" s="47" t="s">
        <v>152</v>
      </c>
      <c r="F158" s="47" t="s">
        <v>157</v>
      </c>
      <c r="G158" s="47" t="s">
        <v>152</v>
      </c>
      <c r="H158" s="79">
        <v>7.9</v>
      </c>
      <c r="I158" s="47">
        <v>39</v>
      </c>
      <c r="J158" s="47">
        <v>52</v>
      </c>
      <c r="K158" s="47">
        <v>43</v>
      </c>
      <c r="L158" s="47">
        <v>60</v>
      </c>
      <c r="M158" s="47">
        <v>50</v>
      </c>
      <c r="N158" s="47">
        <v>65</v>
      </c>
      <c r="O158" s="47">
        <f t="shared" si="1"/>
        <v>309</v>
      </c>
      <c r="P158" s="80">
        <f t="shared" si="2"/>
        <v>51.5</v>
      </c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78" t="s">
        <v>167</v>
      </c>
      <c r="AI158" s="371" t="s">
        <v>168</v>
      </c>
      <c r="AJ158" s="371"/>
      <c r="AK158" s="371"/>
      <c r="AM158" s="232">
        <f>AVERAGE($I$4:I158)</f>
        <v>63.987096774193546</v>
      </c>
      <c r="AN158" s="232">
        <f>AVERAGE($J$4:J158)</f>
        <v>71.93548387096774</v>
      </c>
      <c r="AO158" s="232">
        <f>AVERAGE($K$4:K158)</f>
        <v>68.29032258064517</v>
      </c>
      <c r="AP158" s="232">
        <f>AVERAGE($L$4:L158)</f>
        <v>66.76774193548387</v>
      </c>
      <c r="AQ158" s="232">
        <f>AVERAGE($M$4:M158)</f>
        <v>66.05806451612904</v>
      </c>
      <c r="AR158" s="232">
        <f>AVERAGE($N$4:N158)</f>
        <v>68.83225806451613</v>
      </c>
      <c r="AS158" s="232">
        <f>AVERAGE($O$4:O158)</f>
        <v>405.8709677419355</v>
      </c>
      <c r="AT158" s="232">
        <f>AVERAGE($P$4:P158)</f>
        <v>67.6451612903226</v>
      </c>
    </row>
    <row r="159" spans="2:46" ht="13.5">
      <c r="B159" s="47">
        <v>156</v>
      </c>
      <c r="C159" s="22" t="s">
        <v>502</v>
      </c>
      <c r="D159" s="47" t="s">
        <v>156</v>
      </c>
      <c r="E159" s="47" t="s">
        <v>152</v>
      </c>
      <c r="F159" s="47" t="s">
        <v>157</v>
      </c>
      <c r="G159" s="47" t="s">
        <v>152</v>
      </c>
      <c r="H159" s="79">
        <v>19</v>
      </c>
      <c r="I159" s="47">
        <v>58</v>
      </c>
      <c r="J159" s="47">
        <v>64</v>
      </c>
      <c r="K159" s="47">
        <v>58</v>
      </c>
      <c r="L159" s="47">
        <v>80</v>
      </c>
      <c r="M159" s="47">
        <v>65</v>
      </c>
      <c r="N159" s="47">
        <v>80</v>
      </c>
      <c r="O159" s="47">
        <f t="shared" si="1"/>
        <v>405</v>
      </c>
      <c r="P159" s="80">
        <f t="shared" si="2"/>
        <v>67.5</v>
      </c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78" t="s">
        <v>169</v>
      </c>
      <c r="AI159" s="371" t="s">
        <v>168</v>
      </c>
      <c r="AJ159" s="371"/>
      <c r="AK159" s="371"/>
      <c r="AM159" s="232">
        <f>AVERAGE($I$4:I159)</f>
        <v>63.94871794871795</v>
      </c>
      <c r="AN159" s="232">
        <f>AVERAGE($J$4:J159)</f>
        <v>71.88461538461539</v>
      </c>
      <c r="AO159" s="232">
        <f>AVERAGE($K$4:K159)</f>
        <v>68.22435897435898</v>
      </c>
      <c r="AP159" s="232">
        <f>AVERAGE($L$4:L159)</f>
        <v>66.8525641025641</v>
      </c>
      <c r="AQ159" s="232">
        <f>AVERAGE($M$4:M159)</f>
        <v>66.05128205128206</v>
      </c>
      <c r="AR159" s="232">
        <f>AVERAGE($N$4:N159)</f>
        <v>68.90384615384616</v>
      </c>
      <c r="AS159" s="232">
        <f>AVERAGE($O$4:O159)</f>
        <v>405.86538461538464</v>
      </c>
      <c r="AT159" s="232">
        <f>AVERAGE($P$4:P159)</f>
        <v>67.64423076923079</v>
      </c>
    </row>
    <row r="160" spans="2:46" ht="13.5">
      <c r="B160" s="47">
        <v>157</v>
      </c>
      <c r="C160" s="22" t="s">
        <v>503</v>
      </c>
      <c r="D160" s="47" t="s">
        <v>156</v>
      </c>
      <c r="E160" s="47" t="s">
        <v>152</v>
      </c>
      <c r="F160" s="47" t="s">
        <v>157</v>
      </c>
      <c r="G160" s="47" t="s">
        <v>152</v>
      </c>
      <c r="H160" s="79">
        <v>79.5</v>
      </c>
      <c r="I160" s="47">
        <v>78</v>
      </c>
      <c r="J160" s="47">
        <v>84</v>
      </c>
      <c r="K160" s="47">
        <v>78</v>
      </c>
      <c r="L160" s="47">
        <v>109</v>
      </c>
      <c r="M160" s="47">
        <v>85</v>
      </c>
      <c r="N160" s="47">
        <v>100</v>
      </c>
      <c r="O160" s="47">
        <f t="shared" si="1"/>
        <v>534</v>
      </c>
      <c r="P160" s="80">
        <f t="shared" si="2"/>
        <v>89</v>
      </c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78" t="s">
        <v>169</v>
      </c>
      <c r="AI160" s="371" t="s">
        <v>167</v>
      </c>
      <c r="AJ160" s="371"/>
      <c r="AK160" s="371"/>
      <c r="AM160" s="232">
        <f>AVERAGE($I$4:I160)</f>
        <v>64.03821656050955</v>
      </c>
      <c r="AN160" s="232">
        <f>AVERAGE($J$4:J160)</f>
        <v>71.96178343949045</v>
      </c>
      <c r="AO160" s="232">
        <f>AVERAGE($K$4:K160)</f>
        <v>68.28662420382166</v>
      </c>
      <c r="AP160" s="232">
        <f>AVERAGE($L$4:L160)</f>
        <v>67.12101910828025</v>
      </c>
      <c r="AQ160" s="232">
        <f>AVERAGE($M$4:M160)</f>
        <v>66.171974522293</v>
      </c>
      <c r="AR160" s="232">
        <f>AVERAGE($N$4:N160)</f>
        <v>69.10191082802548</v>
      </c>
      <c r="AS160" s="232">
        <f>AVERAGE($O$4:O160)</f>
        <v>406.68152866242036</v>
      </c>
      <c r="AT160" s="232">
        <f>AVERAGE($P$4:P160)</f>
        <v>67.78025477707008</v>
      </c>
    </row>
    <row r="161" spans="2:46" ht="13.5">
      <c r="B161" s="47">
        <v>158</v>
      </c>
      <c r="C161" s="22" t="s">
        <v>504</v>
      </c>
      <c r="D161" s="47" t="s">
        <v>162</v>
      </c>
      <c r="E161" s="47" t="s">
        <v>152</v>
      </c>
      <c r="F161" s="47" t="s">
        <v>163</v>
      </c>
      <c r="G161" s="47" t="s">
        <v>152</v>
      </c>
      <c r="H161" s="79">
        <v>9.5</v>
      </c>
      <c r="I161" s="47">
        <v>50</v>
      </c>
      <c r="J161" s="47">
        <v>65</v>
      </c>
      <c r="K161" s="47">
        <v>64</v>
      </c>
      <c r="L161" s="47">
        <v>44</v>
      </c>
      <c r="M161" s="47">
        <v>48</v>
      </c>
      <c r="N161" s="47">
        <v>43</v>
      </c>
      <c r="O161" s="47">
        <f t="shared" si="1"/>
        <v>314</v>
      </c>
      <c r="P161" s="80">
        <f t="shared" si="2"/>
        <v>52.333333333333336</v>
      </c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78" t="s">
        <v>167</v>
      </c>
      <c r="AI161" s="371" t="s">
        <v>168</v>
      </c>
      <c r="AJ161" s="371"/>
      <c r="AK161" s="371"/>
      <c r="AM161" s="232">
        <f>AVERAGE($I$4:I161)</f>
        <v>63.949367088607595</v>
      </c>
      <c r="AN161" s="232">
        <f>AVERAGE($J$4:J161)</f>
        <v>71.91772151898734</v>
      </c>
      <c r="AO161" s="232">
        <f>AVERAGE($K$4:K161)</f>
        <v>68.25949367088607</v>
      </c>
      <c r="AP161" s="232">
        <f>AVERAGE($L$4:L161)</f>
        <v>66.9746835443038</v>
      </c>
      <c r="AQ161" s="232">
        <f>AVERAGE($M$4:M161)</f>
        <v>66.05696202531645</v>
      </c>
      <c r="AR161" s="232">
        <f>AVERAGE($N$4:N161)</f>
        <v>68.9367088607595</v>
      </c>
      <c r="AS161" s="232">
        <f>AVERAGE($O$4:O161)</f>
        <v>406.09493670886076</v>
      </c>
      <c r="AT161" s="232">
        <f>AVERAGE($P$4:P161)</f>
        <v>67.68248945147683</v>
      </c>
    </row>
    <row r="162" spans="2:46" ht="13.5">
      <c r="B162" s="47">
        <v>159</v>
      </c>
      <c r="C162" s="22" t="s">
        <v>505</v>
      </c>
      <c r="D162" s="47" t="s">
        <v>162</v>
      </c>
      <c r="E162" s="47" t="s">
        <v>152</v>
      </c>
      <c r="F162" s="47" t="s">
        <v>163</v>
      </c>
      <c r="G162" s="47" t="s">
        <v>152</v>
      </c>
      <c r="H162" s="79">
        <v>25</v>
      </c>
      <c r="I162" s="47">
        <v>65</v>
      </c>
      <c r="J162" s="47">
        <v>80</v>
      </c>
      <c r="K162" s="47">
        <v>80</v>
      </c>
      <c r="L162" s="47">
        <v>59</v>
      </c>
      <c r="M162" s="47">
        <v>63</v>
      </c>
      <c r="N162" s="47">
        <v>58</v>
      </c>
      <c r="O162" s="47">
        <f t="shared" si="1"/>
        <v>405</v>
      </c>
      <c r="P162" s="80">
        <f t="shared" si="2"/>
        <v>67.5</v>
      </c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78" t="s">
        <v>169</v>
      </c>
      <c r="AI162" s="371" t="s">
        <v>168</v>
      </c>
      <c r="AJ162" s="371"/>
      <c r="AK162" s="371"/>
      <c r="AM162" s="232">
        <f>AVERAGE($I$4:I162)</f>
        <v>63.9559748427673</v>
      </c>
      <c r="AN162" s="232">
        <f>AVERAGE($J$4:J162)</f>
        <v>71.96855345911949</v>
      </c>
      <c r="AO162" s="232">
        <f>AVERAGE($K$4:K162)</f>
        <v>68.33333333333333</v>
      </c>
      <c r="AP162" s="232">
        <f>AVERAGE($L$4:L162)</f>
        <v>66.9245283018868</v>
      </c>
      <c r="AQ162" s="232">
        <f>AVERAGE($M$4:M162)</f>
        <v>66.0377358490566</v>
      </c>
      <c r="AR162" s="232">
        <f>AVERAGE($N$4:N162)</f>
        <v>68.86792452830188</v>
      </c>
      <c r="AS162" s="232">
        <f>AVERAGE($O$4:O162)</f>
        <v>406.0880503144654</v>
      </c>
      <c r="AT162" s="232">
        <f>AVERAGE($P$4:P162)</f>
        <v>67.6813417190776</v>
      </c>
    </row>
    <row r="163" spans="2:46" ht="13.5">
      <c r="B163" s="47">
        <v>160</v>
      </c>
      <c r="C163" s="22" t="s">
        <v>506</v>
      </c>
      <c r="D163" s="47" t="s">
        <v>162</v>
      </c>
      <c r="E163" s="47" t="s">
        <v>152</v>
      </c>
      <c r="F163" s="47" t="s">
        <v>163</v>
      </c>
      <c r="G163" s="47" t="s">
        <v>152</v>
      </c>
      <c r="H163" s="79">
        <v>88.8</v>
      </c>
      <c r="I163" s="47">
        <v>85</v>
      </c>
      <c r="J163" s="47">
        <v>105</v>
      </c>
      <c r="K163" s="47">
        <v>100</v>
      </c>
      <c r="L163" s="47">
        <v>79</v>
      </c>
      <c r="M163" s="47">
        <v>83</v>
      </c>
      <c r="N163" s="47">
        <v>78</v>
      </c>
      <c r="O163" s="47">
        <f t="shared" si="1"/>
        <v>530</v>
      </c>
      <c r="P163" s="80">
        <f t="shared" si="2"/>
        <v>88.33333333333333</v>
      </c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78" t="s">
        <v>169</v>
      </c>
      <c r="AI163" s="371" t="s">
        <v>167</v>
      </c>
      <c r="AJ163" s="371"/>
      <c r="AK163" s="371"/>
      <c r="AM163" s="232">
        <f>AVERAGE($I$4:I163)</f>
        <v>64.0875</v>
      </c>
      <c r="AN163" s="232">
        <f>AVERAGE($J$4:J163)</f>
        <v>72.175</v>
      </c>
      <c r="AO163" s="232">
        <f>AVERAGE($K$4:K163)</f>
        <v>68.53125</v>
      </c>
      <c r="AP163" s="232">
        <f>AVERAGE($L$4:L163)</f>
        <v>67</v>
      </c>
      <c r="AQ163" s="232">
        <f>AVERAGE($M$4:M163)</f>
        <v>66.14375</v>
      </c>
      <c r="AR163" s="232">
        <f>AVERAGE($N$4:N163)</f>
        <v>68.925</v>
      </c>
      <c r="AS163" s="232">
        <f>AVERAGE($O$4:O163)</f>
        <v>406.8625</v>
      </c>
      <c r="AT163" s="232">
        <f>AVERAGE($P$4:P163)</f>
        <v>67.8104166666667</v>
      </c>
    </row>
    <row r="164" spans="2:46" ht="13.5">
      <c r="B164" s="47">
        <v>161</v>
      </c>
      <c r="C164" s="22" t="s">
        <v>507</v>
      </c>
      <c r="D164" s="47" t="s">
        <v>183</v>
      </c>
      <c r="E164" s="47" t="s">
        <v>152</v>
      </c>
      <c r="F164" s="47" t="s">
        <v>190</v>
      </c>
      <c r="G164" s="47" t="s">
        <v>184</v>
      </c>
      <c r="H164" s="79">
        <v>6</v>
      </c>
      <c r="I164" s="47">
        <v>35</v>
      </c>
      <c r="J164" s="47">
        <v>46</v>
      </c>
      <c r="K164" s="47">
        <v>34</v>
      </c>
      <c r="L164" s="47">
        <v>35</v>
      </c>
      <c r="M164" s="47">
        <v>45</v>
      </c>
      <c r="N164" s="47">
        <v>20</v>
      </c>
      <c r="O164" s="47">
        <f t="shared" si="1"/>
        <v>215</v>
      </c>
      <c r="P164" s="80">
        <f t="shared" si="2"/>
        <v>35.833333333333336</v>
      </c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78" t="s">
        <v>167</v>
      </c>
      <c r="AI164" s="371" t="s">
        <v>168</v>
      </c>
      <c r="AJ164" s="371"/>
      <c r="AK164" s="371"/>
      <c r="AM164" s="232">
        <f>AVERAGE($I$4:I164)</f>
        <v>63.90683229813665</v>
      </c>
      <c r="AN164" s="232">
        <f>AVERAGE($J$4:J164)</f>
        <v>72.01242236024845</v>
      </c>
      <c r="AO164" s="232">
        <f>AVERAGE($K$4:K164)</f>
        <v>68.3167701863354</v>
      </c>
      <c r="AP164" s="232">
        <f>AVERAGE($L$4:L164)</f>
        <v>66.80124223602485</v>
      </c>
      <c r="AQ164" s="232">
        <f>AVERAGE($M$4:M164)</f>
        <v>66.01242236024845</v>
      </c>
      <c r="AR164" s="232">
        <f>AVERAGE($N$4:N164)</f>
        <v>68.62111801242236</v>
      </c>
      <c r="AS164" s="232">
        <f>AVERAGE($O$4:O164)</f>
        <v>405.67080745341616</v>
      </c>
      <c r="AT164" s="232">
        <f>AVERAGE($P$4:P164)</f>
        <v>67.61180124223606</v>
      </c>
    </row>
    <row r="165" spans="2:46" ht="13.5">
      <c r="B165" s="47">
        <v>162</v>
      </c>
      <c r="C165" s="22" t="s">
        <v>508</v>
      </c>
      <c r="D165" s="47" t="s">
        <v>183</v>
      </c>
      <c r="E165" s="47" t="s">
        <v>152</v>
      </c>
      <c r="F165" s="47" t="s">
        <v>190</v>
      </c>
      <c r="G165" s="47" t="s">
        <v>184</v>
      </c>
      <c r="H165" s="79">
        <v>32.5</v>
      </c>
      <c r="I165" s="47">
        <v>85</v>
      </c>
      <c r="J165" s="47">
        <v>76</v>
      </c>
      <c r="K165" s="47">
        <v>64</v>
      </c>
      <c r="L165" s="47">
        <v>45</v>
      </c>
      <c r="M165" s="47">
        <v>55</v>
      </c>
      <c r="N165" s="47">
        <v>90</v>
      </c>
      <c r="O165" s="47">
        <f t="shared" si="1"/>
        <v>415</v>
      </c>
      <c r="P165" s="80">
        <f t="shared" si="2"/>
        <v>69.16666666666667</v>
      </c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78" t="s">
        <v>169</v>
      </c>
      <c r="AI165" s="371" t="s">
        <v>167</v>
      </c>
      <c r="AJ165" s="371"/>
      <c r="AK165" s="371"/>
      <c r="AM165" s="232">
        <f>AVERAGE($I$4:I165)</f>
        <v>64.03703703703704</v>
      </c>
      <c r="AN165" s="232">
        <f>AVERAGE($J$4:J165)</f>
        <v>72.03703703703704</v>
      </c>
      <c r="AO165" s="232">
        <f>AVERAGE($K$4:K165)</f>
        <v>68.29012345679013</v>
      </c>
      <c r="AP165" s="232">
        <f>AVERAGE($L$4:L165)</f>
        <v>66.66666666666667</v>
      </c>
      <c r="AQ165" s="232">
        <f>AVERAGE($M$4:M165)</f>
        <v>65.94444444444444</v>
      </c>
      <c r="AR165" s="232">
        <f>AVERAGE($N$4:N165)</f>
        <v>68.75308641975309</v>
      </c>
      <c r="AS165" s="232">
        <f>AVERAGE($O$4:O165)</f>
        <v>405.7283950617284</v>
      </c>
      <c r="AT165" s="232">
        <f>AVERAGE($P$4:P165)</f>
        <v>67.62139917695477</v>
      </c>
    </row>
    <row r="166" spans="2:46" ht="13.5">
      <c r="B166" s="47">
        <v>163</v>
      </c>
      <c r="C166" s="22" t="s">
        <v>509</v>
      </c>
      <c r="D166" s="47" t="s">
        <v>183</v>
      </c>
      <c r="E166" s="47" t="s">
        <v>160</v>
      </c>
      <c r="F166" s="47" t="s">
        <v>327</v>
      </c>
      <c r="G166" s="47" t="s">
        <v>184</v>
      </c>
      <c r="H166" s="79">
        <v>21.2</v>
      </c>
      <c r="I166" s="47">
        <v>60</v>
      </c>
      <c r="J166" s="47">
        <v>30</v>
      </c>
      <c r="K166" s="47">
        <v>30</v>
      </c>
      <c r="L166" s="47">
        <v>36</v>
      </c>
      <c r="M166" s="47">
        <v>56</v>
      </c>
      <c r="N166" s="47">
        <v>50</v>
      </c>
      <c r="O166" s="47">
        <f t="shared" si="1"/>
        <v>262</v>
      </c>
      <c r="P166" s="80">
        <f t="shared" si="2"/>
        <v>43.666666666666664</v>
      </c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78" t="s">
        <v>167</v>
      </c>
      <c r="AI166" s="371" t="s">
        <v>168</v>
      </c>
      <c r="AJ166" s="371"/>
      <c r="AK166" s="371"/>
      <c r="AM166" s="232">
        <f>AVERAGE($I$4:I166)</f>
        <v>64.0122699386503</v>
      </c>
      <c r="AN166" s="232">
        <f>AVERAGE($J$4:J166)</f>
        <v>71.77914110429448</v>
      </c>
      <c r="AO166" s="232">
        <f>AVERAGE($K$4:K166)</f>
        <v>68.05521472392638</v>
      </c>
      <c r="AP166" s="232">
        <f>AVERAGE($L$4:L166)</f>
        <v>66.47852760736197</v>
      </c>
      <c r="AQ166" s="232">
        <f>AVERAGE($M$4:M166)</f>
        <v>65.88343558282209</v>
      </c>
      <c r="AR166" s="232">
        <f>AVERAGE($N$4:N166)</f>
        <v>68.63803680981596</v>
      </c>
      <c r="AS166" s="232">
        <f>AVERAGE($O$4:O166)</f>
        <v>404.84662576687117</v>
      </c>
      <c r="AT166" s="232">
        <f>AVERAGE($P$4:P166)</f>
        <v>67.47443762781188</v>
      </c>
    </row>
    <row r="167" spans="2:46" ht="13.5">
      <c r="B167" s="47">
        <v>164</v>
      </c>
      <c r="C167" s="22" t="s">
        <v>510</v>
      </c>
      <c r="D167" s="47" t="s">
        <v>183</v>
      </c>
      <c r="E167" s="47" t="s">
        <v>160</v>
      </c>
      <c r="F167" s="47" t="s">
        <v>327</v>
      </c>
      <c r="G167" s="47" t="s">
        <v>184</v>
      </c>
      <c r="H167" s="79">
        <v>40.8</v>
      </c>
      <c r="I167" s="47">
        <v>100</v>
      </c>
      <c r="J167" s="47">
        <v>50</v>
      </c>
      <c r="K167" s="47">
        <v>50</v>
      </c>
      <c r="L167" s="47">
        <v>76</v>
      </c>
      <c r="M167" s="47">
        <v>96</v>
      </c>
      <c r="N167" s="47">
        <v>70</v>
      </c>
      <c r="O167" s="47">
        <f t="shared" si="1"/>
        <v>442</v>
      </c>
      <c r="P167" s="80">
        <f t="shared" si="2"/>
        <v>73.66666666666667</v>
      </c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78" t="s">
        <v>169</v>
      </c>
      <c r="AI167" s="371" t="s">
        <v>167</v>
      </c>
      <c r="AJ167" s="371"/>
      <c r="AK167" s="371"/>
      <c r="AM167" s="232">
        <f>AVERAGE($I$4:I167)</f>
        <v>64.23170731707317</v>
      </c>
      <c r="AN167" s="232">
        <f>AVERAGE($J$4:J167)</f>
        <v>71.64634146341463</v>
      </c>
      <c r="AO167" s="232">
        <f>AVERAGE($K$4:K167)</f>
        <v>67.9451219512195</v>
      </c>
      <c r="AP167" s="232">
        <f>AVERAGE($L$4:L167)</f>
        <v>66.53658536585365</v>
      </c>
      <c r="AQ167" s="232">
        <f>AVERAGE($M$4:M167)</f>
        <v>66.0670731707317</v>
      </c>
      <c r="AR167" s="232">
        <f>AVERAGE($N$4:N167)</f>
        <v>68.64634146341463</v>
      </c>
      <c r="AS167" s="232">
        <f>AVERAGE($O$4:O167)</f>
        <v>405.0731707317073</v>
      </c>
      <c r="AT167" s="232">
        <f>AVERAGE($P$4:P167)</f>
        <v>67.51219512195124</v>
      </c>
    </row>
    <row r="168" spans="2:46" ht="13.5">
      <c r="B168" s="47">
        <v>165</v>
      </c>
      <c r="C168" s="22" t="s">
        <v>511</v>
      </c>
      <c r="D168" s="47" t="s">
        <v>171</v>
      </c>
      <c r="E168" s="47" t="s">
        <v>160</v>
      </c>
      <c r="F168" s="47" t="s">
        <v>181</v>
      </c>
      <c r="G168" s="47" t="s">
        <v>304</v>
      </c>
      <c r="H168" s="79">
        <v>10.8</v>
      </c>
      <c r="I168" s="47">
        <v>40</v>
      </c>
      <c r="J168" s="47">
        <v>20</v>
      </c>
      <c r="K168" s="47">
        <v>30</v>
      </c>
      <c r="L168" s="47">
        <v>40</v>
      </c>
      <c r="M168" s="47">
        <v>80</v>
      </c>
      <c r="N168" s="47">
        <v>55</v>
      </c>
      <c r="O168" s="47">
        <f t="shared" si="1"/>
        <v>265</v>
      </c>
      <c r="P168" s="80">
        <f t="shared" si="2"/>
        <v>44.166666666666664</v>
      </c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78" t="s">
        <v>167</v>
      </c>
      <c r="AI168" s="371" t="s">
        <v>168</v>
      </c>
      <c r="AJ168" s="371"/>
      <c r="AK168" s="371"/>
      <c r="AM168" s="232">
        <f>AVERAGE($I$4:I168)</f>
        <v>64.08484848484848</v>
      </c>
      <c r="AN168" s="232">
        <f>AVERAGE($J$4:J168)</f>
        <v>71.33333333333333</v>
      </c>
      <c r="AO168" s="232">
        <f>AVERAGE($K$4:K168)</f>
        <v>67.71515151515152</v>
      </c>
      <c r="AP168" s="232">
        <f>AVERAGE($L$4:L168)</f>
        <v>66.37575757575758</v>
      </c>
      <c r="AQ168" s="232">
        <f>AVERAGE($M$4:M168)</f>
        <v>66.15151515151516</v>
      </c>
      <c r="AR168" s="232">
        <f>AVERAGE($N$4:N168)</f>
        <v>68.56363636363636</v>
      </c>
      <c r="AS168" s="232">
        <f>AVERAGE($O$4:O168)</f>
        <v>404.22424242424245</v>
      </c>
      <c r="AT168" s="232">
        <f>AVERAGE($P$4:P168)</f>
        <v>67.37070707070708</v>
      </c>
    </row>
    <row r="169" spans="2:46" ht="13.5">
      <c r="B169" s="47">
        <v>166</v>
      </c>
      <c r="C169" s="22" t="s">
        <v>512</v>
      </c>
      <c r="D169" s="47" t="s">
        <v>171</v>
      </c>
      <c r="E169" s="47" t="s">
        <v>160</v>
      </c>
      <c r="F169" s="47" t="s">
        <v>181</v>
      </c>
      <c r="G169" s="47" t="s">
        <v>304</v>
      </c>
      <c r="H169" s="79">
        <v>35.6</v>
      </c>
      <c r="I169" s="47">
        <v>55</v>
      </c>
      <c r="J169" s="47">
        <v>35</v>
      </c>
      <c r="K169" s="47">
        <v>50</v>
      </c>
      <c r="L169" s="47">
        <v>55</v>
      </c>
      <c r="M169" s="47">
        <v>110</v>
      </c>
      <c r="N169" s="47">
        <v>85</v>
      </c>
      <c r="O169" s="47">
        <f t="shared" si="1"/>
        <v>390</v>
      </c>
      <c r="P169" s="80">
        <f t="shared" si="2"/>
        <v>65</v>
      </c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78" t="s">
        <v>169</v>
      </c>
      <c r="AI169" s="371" t="s">
        <v>167</v>
      </c>
      <c r="AJ169" s="371"/>
      <c r="AK169" s="371"/>
      <c r="AM169" s="232">
        <f>AVERAGE($I$4:I169)</f>
        <v>64.03012048192771</v>
      </c>
      <c r="AN169" s="232">
        <f>AVERAGE($J$4:J169)</f>
        <v>71.1144578313253</v>
      </c>
      <c r="AO169" s="232">
        <f>AVERAGE($K$4:K169)</f>
        <v>67.60843373493977</v>
      </c>
      <c r="AP169" s="232">
        <f>AVERAGE($L$4:L169)</f>
        <v>66.30722891566265</v>
      </c>
      <c r="AQ169" s="232">
        <f>AVERAGE($M$4:M169)</f>
        <v>66.41566265060241</v>
      </c>
      <c r="AR169" s="232">
        <f>AVERAGE($N$4:N169)</f>
        <v>68.66265060240964</v>
      </c>
      <c r="AS169" s="232">
        <f>AVERAGE($O$4:O169)</f>
        <v>404.1385542168675</v>
      </c>
      <c r="AT169" s="232">
        <f>AVERAGE($P$4:P169)</f>
        <v>67.35642570281126</v>
      </c>
    </row>
    <row r="170" spans="2:46" ht="13.5">
      <c r="B170" s="47">
        <v>167</v>
      </c>
      <c r="C170" s="22" t="s">
        <v>513</v>
      </c>
      <c r="D170" s="47" t="s">
        <v>171</v>
      </c>
      <c r="E170" s="47" t="s">
        <v>121</v>
      </c>
      <c r="F170" s="47" t="s">
        <v>181</v>
      </c>
      <c r="G170" s="47" t="s">
        <v>327</v>
      </c>
      <c r="H170" s="79">
        <v>8.5</v>
      </c>
      <c r="I170" s="47">
        <v>40</v>
      </c>
      <c r="J170" s="47">
        <v>60</v>
      </c>
      <c r="K170" s="47">
        <v>40</v>
      </c>
      <c r="L170" s="47">
        <v>40</v>
      </c>
      <c r="M170" s="47">
        <v>40</v>
      </c>
      <c r="N170" s="47">
        <v>30</v>
      </c>
      <c r="O170" s="47">
        <f t="shared" si="1"/>
        <v>250</v>
      </c>
      <c r="P170" s="80">
        <f t="shared" si="2"/>
        <v>41.666666666666664</v>
      </c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78" t="s">
        <v>167</v>
      </c>
      <c r="AI170" s="371" t="s">
        <v>168</v>
      </c>
      <c r="AJ170" s="371"/>
      <c r="AK170" s="371"/>
      <c r="AM170" s="232">
        <f>AVERAGE($I$4:I170)</f>
        <v>63.88622754491018</v>
      </c>
      <c r="AN170" s="232">
        <f>AVERAGE($J$4:J170)</f>
        <v>71.04790419161677</v>
      </c>
      <c r="AO170" s="232">
        <f>AVERAGE($K$4:K170)</f>
        <v>67.44311377245509</v>
      </c>
      <c r="AP170" s="232">
        <f>AVERAGE($L$4:L170)</f>
        <v>66.1497005988024</v>
      </c>
      <c r="AQ170" s="232">
        <f>AVERAGE($M$4:M170)</f>
        <v>66.25748502994011</v>
      </c>
      <c r="AR170" s="232">
        <f>AVERAGE($N$4:N170)</f>
        <v>68.4311377245509</v>
      </c>
      <c r="AS170" s="232">
        <f>AVERAGE($O$4:O170)</f>
        <v>403.21556886227546</v>
      </c>
      <c r="AT170" s="232">
        <f>AVERAGE($P$4:P170)</f>
        <v>67.20259481037925</v>
      </c>
    </row>
    <row r="171" spans="2:46" ht="13.5">
      <c r="B171" s="47">
        <v>168</v>
      </c>
      <c r="C171" s="22" t="s">
        <v>514</v>
      </c>
      <c r="D171" s="47" t="s">
        <v>171</v>
      </c>
      <c r="E171" s="47" t="s">
        <v>121</v>
      </c>
      <c r="F171" s="47" t="s">
        <v>181</v>
      </c>
      <c r="G171" s="47" t="s">
        <v>327</v>
      </c>
      <c r="H171" s="79">
        <v>33.5</v>
      </c>
      <c r="I171" s="47">
        <v>70</v>
      </c>
      <c r="J171" s="47">
        <v>90</v>
      </c>
      <c r="K171" s="47">
        <v>70</v>
      </c>
      <c r="L171" s="47">
        <v>60</v>
      </c>
      <c r="M171" s="47">
        <v>60</v>
      </c>
      <c r="N171" s="47">
        <v>40</v>
      </c>
      <c r="O171" s="47">
        <f t="shared" si="1"/>
        <v>390</v>
      </c>
      <c r="P171" s="80">
        <f t="shared" si="2"/>
        <v>65</v>
      </c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78" t="s">
        <v>169</v>
      </c>
      <c r="AI171" s="371" t="s">
        <v>167</v>
      </c>
      <c r="AJ171" s="371"/>
      <c r="AK171" s="371"/>
      <c r="AM171" s="232">
        <f>AVERAGE($I$4:I171)</f>
        <v>63.92261904761905</v>
      </c>
      <c r="AN171" s="232">
        <f>AVERAGE($J$4:J171)</f>
        <v>71.16071428571429</v>
      </c>
      <c r="AO171" s="232">
        <f>AVERAGE($K$4:K171)</f>
        <v>67.45833333333333</v>
      </c>
      <c r="AP171" s="232">
        <f>AVERAGE($L$4:L171)</f>
        <v>66.11309523809524</v>
      </c>
      <c r="AQ171" s="232">
        <f>AVERAGE($M$4:M171)</f>
        <v>66.2202380952381</v>
      </c>
      <c r="AR171" s="232">
        <f>AVERAGE($N$4:N171)</f>
        <v>68.26190476190476</v>
      </c>
      <c r="AS171" s="232">
        <f>AVERAGE($O$4:O171)</f>
        <v>403.13690476190476</v>
      </c>
      <c r="AT171" s="232">
        <f>AVERAGE($P$4:P171)</f>
        <v>67.18948412698414</v>
      </c>
    </row>
    <row r="172" spans="2:46" ht="13.5">
      <c r="B172" s="47">
        <v>169</v>
      </c>
      <c r="C172" s="22" t="s">
        <v>230</v>
      </c>
      <c r="D172" s="47" t="s">
        <v>121</v>
      </c>
      <c r="E172" s="47" t="s">
        <v>160</v>
      </c>
      <c r="F172" s="47" t="s">
        <v>228</v>
      </c>
      <c r="G172" s="47" t="s">
        <v>152</v>
      </c>
      <c r="H172" s="79">
        <v>75</v>
      </c>
      <c r="I172" s="47">
        <v>85</v>
      </c>
      <c r="J172" s="47">
        <v>90</v>
      </c>
      <c r="K172" s="47">
        <v>80</v>
      </c>
      <c r="L172" s="47">
        <v>70</v>
      </c>
      <c r="M172" s="47">
        <v>80</v>
      </c>
      <c r="N172" s="47">
        <v>130</v>
      </c>
      <c r="O172" s="47">
        <f aca="true" t="shared" si="3" ref="O172:O187">SUM(I172:N172)</f>
        <v>535</v>
      </c>
      <c r="P172" s="80">
        <f aca="true" t="shared" si="4" ref="P172:P187">AVERAGE(I172:N172)</f>
        <v>89.16666666666667</v>
      </c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81" t="s">
        <v>231</v>
      </c>
      <c r="AI172" s="432" t="s">
        <v>403</v>
      </c>
      <c r="AJ172" s="433"/>
      <c r="AK172" s="434"/>
      <c r="AM172" s="232">
        <f>AVERAGE($I$4:I172)</f>
        <v>64.04733727810651</v>
      </c>
      <c r="AN172" s="232">
        <f>AVERAGE($J$4:J172)</f>
        <v>71.27218934911242</v>
      </c>
      <c r="AO172" s="232">
        <f>AVERAGE($K$4:K172)</f>
        <v>67.53254437869822</v>
      </c>
      <c r="AP172" s="232">
        <f>AVERAGE($L$4:L172)</f>
        <v>66.13609467455622</v>
      </c>
      <c r="AQ172" s="232">
        <f>AVERAGE($M$4:M172)</f>
        <v>66.30177514792899</v>
      </c>
      <c r="AR172" s="232">
        <f>AVERAGE($N$4:N172)</f>
        <v>68.62721893491124</v>
      </c>
      <c r="AS172" s="232">
        <f>AVERAGE($O$4:O172)</f>
        <v>403.91715976331363</v>
      </c>
      <c r="AT172" s="232">
        <f>AVERAGE($P$4:P172)</f>
        <v>67.31952662721895</v>
      </c>
    </row>
    <row r="173" spans="2:46" ht="13.5">
      <c r="B173" s="47">
        <v>170</v>
      </c>
      <c r="C173" s="22" t="s">
        <v>515</v>
      </c>
      <c r="D173" s="47" t="s">
        <v>162</v>
      </c>
      <c r="E173" s="47" t="s">
        <v>199</v>
      </c>
      <c r="F173" s="47" t="s">
        <v>440</v>
      </c>
      <c r="G173" s="47" t="s">
        <v>412</v>
      </c>
      <c r="H173" s="79">
        <v>12</v>
      </c>
      <c r="I173" s="47">
        <v>75</v>
      </c>
      <c r="J173" s="47">
        <v>38</v>
      </c>
      <c r="K173" s="47">
        <v>38</v>
      </c>
      <c r="L173" s="47">
        <v>56</v>
      </c>
      <c r="M173" s="47">
        <v>56</v>
      </c>
      <c r="N173" s="47">
        <v>67</v>
      </c>
      <c r="O173" s="47">
        <f t="shared" si="3"/>
        <v>330</v>
      </c>
      <c r="P173" s="80">
        <f t="shared" si="4"/>
        <v>55</v>
      </c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78" t="s">
        <v>167</v>
      </c>
      <c r="AI173" s="371" t="s">
        <v>168</v>
      </c>
      <c r="AJ173" s="371"/>
      <c r="AK173" s="371"/>
      <c r="AM173" s="232">
        <f>AVERAGE($I$4:I173)</f>
        <v>64.11176470588235</v>
      </c>
      <c r="AN173" s="232">
        <f>AVERAGE($J$4:J173)</f>
        <v>71.0764705882353</v>
      </c>
      <c r="AO173" s="232">
        <f>AVERAGE($K$4:K173)</f>
        <v>67.35882352941177</v>
      </c>
      <c r="AP173" s="232">
        <f>AVERAGE($L$4:L173)</f>
        <v>66.0764705882353</v>
      </c>
      <c r="AQ173" s="232">
        <f>AVERAGE($M$4:M173)</f>
        <v>66.24117647058823</v>
      </c>
      <c r="AR173" s="232">
        <f>AVERAGE($N$4:N173)</f>
        <v>68.61764705882354</v>
      </c>
      <c r="AS173" s="232">
        <f>AVERAGE($O$4:O173)</f>
        <v>403.4823529411765</v>
      </c>
      <c r="AT173" s="232">
        <f>AVERAGE($P$4:P173)</f>
        <v>67.24705882352943</v>
      </c>
    </row>
    <row r="174" spans="2:46" ht="13.5">
      <c r="B174" s="47">
        <v>171</v>
      </c>
      <c r="C174" s="22" t="s">
        <v>516</v>
      </c>
      <c r="D174" s="47" t="s">
        <v>162</v>
      </c>
      <c r="E174" s="47" t="s">
        <v>199</v>
      </c>
      <c r="F174" s="47" t="s">
        <v>440</v>
      </c>
      <c r="G174" s="47" t="s">
        <v>412</v>
      </c>
      <c r="H174" s="79">
        <v>22.5</v>
      </c>
      <c r="I174" s="47">
        <v>125</v>
      </c>
      <c r="J174" s="47">
        <v>58</v>
      </c>
      <c r="K174" s="47">
        <v>58</v>
      </c>
      <c r="L174" s="47">
        <v>76</v>
      </c>
      <c r="M174" s="47">
        <v>76</v>
      </c>
      <c r="N174" s="47">
        <v>67</v>
      </c>
      <c r="O174" s="47">
        <f t="shared" si="3"/>
        <v>460</v>
      </c>
      <c r="P174" s="80">
        <f t="shared" si="4"/>
        <v>76.66666666666667</v>
      </c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78" t="s">
        <v>169</v>
      </c>
      <c r="AI174" s="371" t="s">
        <v>167</v>
      </c>
      <c r="AJ174" s="371"/>
      <c r="AK174" s="371"/>
      <c r="AM174" s="232">
        <f>AVERAGE($I$4:I174)</f>
        <v>64.46783625730994</v>
      </c>
      <c r="AN174" s="232">
        <f>AVERAGE($J$4:J174)</f>
        <v>71</v>
      </c>
      <c r="AO174" s="232">
        <f>AVERAGE($K$4:K174)</f>
        <v>67.30409356725146</v>
      </c>
      <c r="AP174" s="232">
        <f>AVERAGE($L$4:L174)</f>
        <v>66.13450292397661</v>
      </c>
      <c r="AQ174" s="232">
        <f>AVERAGE($M$4:M174)</f>
        <v>66.29824561403508</v>
      </c>
      <c r="AR174" s="232">
        <f>AVERAGE($N$4:N174)</f>
        <v>68.60818713450293</v>
      </c>
      <c r="AS174" s="232">
        <f>AVERAGE($O$4:O174)</f>
        <v>403.812865497076</v>
      </c>
      <c r="AT174" s="232">
        <f>AVERAGE($P$4:P174)</f>
        <v>67.30214424951268</v>
      </c>
    </row>
    <row r="175" spans="2:46" ht="14.25" customHeight="1">
      <c r="B175" s="47">
        <v>172</v>
      </c>
      <c r="C175" s="22" t="s">
        <v>202</v>
      </c>
      <c r="D175" s="47" t="s">
        <v>199</v>
      </c>
      <c r="E175" s="47" t="s">
        <v>152</v>
      </c>
      <c r="F175" s="47" t="s">
        <v>200</v>
      </c>
      <c r="G175" s="47" t="s">
        <v>152</v>
      </c>
      <c r="H175" s="79">
        <v>2</v>
      </c>
      <c r="I175" s="47">
        <v>20</v>
      </c>
      <c r="J175" s="47">
        <v>40</v>
      </c>
      <c r="K175" s="47">
        <v>15</v>
      </c>
      <c r="L175" s="47">
        <v>35</v>
      </c>
      <c r="M175" s="47">
        <v>35</v>
      </c>
      <c r="N175" s="47">
        <v>60</v>
      </c>
      <c r="O175" s="47">
        <f t="shared" si="3"/>
        <v>205</v>
      </c>
      <c r="P175" s="80">
        <f t="shared" si="4"/>
        <v>34.166666666666664</v>
      </c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78" t="s">
        <v>167</v>
      </c>
      <c r="AI175" s="426" t="s">
        <v>203</v>
      </c>
      <c r="AJ175" s="427"/>
      <c r="AK175" s="428"/>
      <c r="AM175" s="232">
        <f>AVERAGE($I$4:I175)</f>
        <v>64.20930232558139</v>
      </c>
      <c r="AN175" s="232">
        <f>AVERAGE($J$4:J175)</f>
        <v>70.81976744186046</v>
      </c>
      <c r="AO175" s="232">
        <f>AVERAGE($K$4:K175)</f>
        <v>67</v>
      </c>
      <c r="AP175" s="232">
        <f>AVERAGE($L$4:L175)</f>
        <v>65.95348837209302</v>
      </c>
      <c r="AQ175" s="232">
        <f>AVERAGE($M$4:M175)</f>
        <v>66.11627906976744</v>
      </c>
      <c r="AR175" s="232">
        <f>AVERAGE($N$4:N175)</f>
        <v>68.55813953488372</v>
      </c>
      <c r="AS175" s="232">
        <f>AVERAGE($O$4:O175)</f>
        <v>402.65697674418607</v>
      </c>
      <c r="AT175" s="232">
        <f>AVERAGE($P$4:P175)</f>
        <v>67.10949612403101</v>
      </c>
    </row>
    <row r="176" spans="2:46" ht="13.5">
      <c r="B176" s="47">
        <v>173</v>
      </c>
      <c r="C176" s="22" t="s">
        <v>218</v>
      </c>
      <c r="D176" s="47" t="s">
        <v>183</v>
      </c>
      <c r="E176" s="47" t="s">
        <v>152</v>
      </c>
      <c r="F176" s="47" t="s">
        <v>219</v>
      </c>
      <c r="G176" s="47" t="s">
        <v>217</v>
      </c>
      <c r="H176" s="79">
        <v>3</v>
      </c>
      <c r="I176" s="47">
        <v>50</v>
      </c>
      <c r="J176" s="47">
        <v>25</v>
      </c>
      <c r="K176" s="47">
        <v>28</v>
      </c>
      <c r="L176" s="47">
        <v>45</v>
      </c>
      <c r="M176" s="47">
        <v>55</v>
      </c>
      <c r="N176" s="47">
        <v>15</v>
      </c>
      <c r="O176" s="47">
        <f t="shared" si="3"/>
        <v>218</v>
      </c>
      <c r="P176" s="80">
        <f t="shared" si="4"/>
        <v>36.333333333333336</v>
      </c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78" t="s">
        <v>167</v>
      </c>
      <c r="AI176" s="426" t="s">
        <v>203</v>
      </c>
      <c r="AJ176" s="427"/>
      <c r="AK176" s="428"/>
      <c r="AM176" s="232">
        <f>AVERAGE($I$4:I176)</f>
        <v>64.1271676300578</v>
      </c>
      <c r="AN176" s="232">
        <f>AVERAGE($J$4:J176)</f>
        <v>70.55491329479769</v>
      </c>
      <c r="AO176" s="232">
        <f>AVERAGE($K$4:K176)</f>
        <v>66.77456647398844</v>
      </c>
      <c r="AP176" s="232">
        <f>AVERAGE($L$4:L176)</f>
        <v>65.83236994219654</v>
      </c>
      <c r="AQ176" s="232">
        <f>AVERAGE($M$4:M176)</f>
        <v>66.05202312138728</v>
      </c>
      <c r="AR176" s="232">
        <f>AVERAGE($N$4:N176)</f>
        <v>68.2485549132948</v>
      </c>
      <c r="AS176" s="232">
        <f>AVERAGE($O$4:O176)</f>
        <v>401.5895953757225</v>
      </c>
      <c r="AT176" s="232">
        <f>AVERAGE($P$4:P176)</f>
        <v>66.9315992292871</v>
      </c>
    </row>
    <row r="177" spans="2:46" ht="13.5">
      <c r="B177" s="47">
        <v>174</v>
      </c>
      <c r="C177" s="22" t="s">
        <v>225</v>
      </c>
      <c r="D177" s="47" t="s">
        <v>183</v>
      </c>
      <c r="E177" s="47" t="s">
        <v>152</v>
      </c>
      <c r="F177" s="47" t="s">
        <v>219</v>
      </c>
      <c r="G177" s="47" t="s">
        <v>152</v>
      </c>
      <c r="H177" s="79">
        <v>1</v>
      </c>
      <c r="I177" s="47">
        <v>90</v>
      </c>
      <c r="J177" s="47">
        <v>20</v>
      </c>
      <c r="K177" s="47">
        <v>15</v>
      </c>
      <c r="L177" s="47">
        <v>40</v>
      </c>
      <c r="M177" s="47">
        <v>20</v>
      </c>
      <c r="N177" s="47">
        <v>15</v>
      </c>
      <c r="O177" s="47">
        <f t="shared" si="3"/>
        <v>200</v>
      </c>
      <c r="P177" s="80">
        <f t="shared" si="4"/>
        <v>33.333333333333336</v>
      </c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78" t="s">
        <v>167</v>
      </c>
      <c r="AI177" s="426" t="s">
        <v>203</v>
      </c>
      <c r="AJ177" s="427"/>
      <c r="AK177" s="428"/>
      <c r="AM177" s="232">
        <f>AVERAGE($I$4:I177)</f>
        <v>64.27586206896552</v>
      </c>
      <c r="AN177" s="232">
        <f>AVERAGE($J$4:J177)</f>
        <v>70.26436781609195</v>
      </c>
      <c r="AO177" s="232">
        <f>AVERAGE($K$4:K177)</f>
        <v>66.47701149425288</v>
      </c>
      <c r="AP177" s="232">
        <f>AVERAGE($L$4:L177)</f>
        <v>65.683908045977</v>
      </c>
      <c r="AQ177" s="232">
        <f>AVERAGE($M$4:M177)</f>
        <v>65.78735632183908</v>
      </c>
      <c r="AR177" s="232">
        <f>AVERAGE($N$4:N177)</f>
        <v>67.94252873563218</v>
      </c>
      <c r="AS177" s="232">
        <f>AVERAGE($O$4:O177)</f>
        <v>400.4310344827586</v>
      </c>
      <c r="AT177" s="232">
        <f>AVERAGE($P$4:P177)</f>
        <v>66.73850574712645</v>
      </c>
    </row>
    <row r="178" spans="2:46" ht="13.5">
      <c r="B178" s="47">
        <v>175</v>
      </c>
      <c r="C178" s="22" t="s">
        <v>517</v>
      </c>
      <c r="D178" s="47" t="s">
        <v>183</v>
      </c>
      <c r="E178" s="47" t="s">
        <v>152</v>
      </c>
      <c r="F178" s="47" t="s">
        <v>518</v>
      </c>
      <c r="G178" s="47" t="s">
        <v>391</v>
      </c>
      <c r="H178" s="79">
        <v>1.5</v>
      </c>
      <c r="I178" s="47">
        <v>35</v>
      </c>
      <c r="J178" s="47">
        <v>20</v>
      </c>
      <c r="K178" s="47">
        <v>65</v>
      </c>
      <c r="L178" s="47">
        <v>40</v>
      </c>
      <c r="M178" s="47">
        <v>65</v>
      </c>
      <c r="N178" s="47">
        <v>20</v>
      </c>
      <c r="O178" s="47">
        <f t="shared" si="3"/>
        <v>245</v>
      </c>
      <c r="P178" s="80">
        <f t="shared" si="4"/>
        <v>40.833333333333336</v>
      </c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78" t="s">
        <v>167</v>
      </c>
      <c r="AI178" s="423" t="s">
        <v>168</v>
      </c>
      <c r="AJ178" s="424"/>
      <c r="AK178" s="425"/>
      <c r="AM178" s="232">
        <f>AVERAGE($I$4:I178)</f>
        <v>64.10857142857142</v>
      </c>
      <c r="AN178" s="232">
        <f>AVERAGE($J$4:J178)</f>
        <v>69.97714285714285</v>
      </c>
      <c r="AO178" s="232">
        <f>AVERAGE($K$4:K178)</f>
        <v>66.46857142857142</v>
      </c>
      <c r="AP178" s="232">
        <f>AVERAGE($L$4:L178)</f>
        <v>65.53714285714285</v>
      </c>
      <c r="AQ178" s="232">
        <f>AVERAGE($M$4:M178)</f>
        <v>65.78285714285714</v>
      </c>
      <c r="AR178" s="232">
        <f>AVERAGE($N$4:N178)</f>
        <v>67.66857142857143</v>
      </c>
      <c r="AS178" s="232">
        <f>AVERAGE($O$4:O178)</f>
        <v>399.54285714285714</v>
      </c>
      <c r="AT178" s="232">
        <f>AVERAGE($P$4:P178)</f>
        <v>66.59047619047621</v>
      </c>
    </row>
    <row r="179" spans="2:46" ht="13.5">
      <c r="B179" s="47">
        <v>176</v>
      </c>
      <c r="C179" s="22" t="s">
        <v>519</v>
      </c>
      <c r="D179" s="47" t="s">
        <v>183</v>
      </c>
      <c r="E179" s="47" t="s">
        <v>160</v>
      </c>
      <c r="F179" s="47" t="s">
        <v>518</v>
      </c>
      <c r="G179" s="47" t="s">
        <v>391</v>
      </c>
      <c r="H179" s="79">
        <v>3.2</v>
      </c>
      <c r="I179" s="47">
        <v>55</v>
      </c>
      <c r="J179" s="47">
        <v>40</v>
      </c>
      <c r="K179" s="47">
        <v>85</v>
      </c>
      <c r="L179" s="47">
        <v>80</v>
      </c>
      <c r="M179" s="47">
        <v>105</v>
      </c>
      <c r="N179" s="47">
        <v>40</v>
      </c>
      <c r="O179" s="47">
        <f t="shared" si="3"/>
        <v>405</v>
      </c>
      <c r="P179" s="80">
        <f t="shared" si="4"/>
        <v>67.5</v>
      </c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78" t="s">
        <v>169</v>
      </c>
      <c r="AI179" s="426" t="s">
        <v>203</v>
      </c>
      <c r="AJ179" s="427"/>
      <c r="AK179" s="428"/>
      <c r="AM179" s="232">
        <f>AVERAGE($I$4:I179)</f>
        <v>64.05681818181819</v>
      </c>
      <c r="AN179" s="232">
        <f>AVERAGE($J$4:J179)</f>
        <v>69.80681818181819</v>
      </c>
      <c r="AO179" s="232">
        <f>AVERAGE($K$4:K179)</f>
        <v>66.57386363636364</v>
      </c>
      <c r="AP179" s="232">
        <f>AVERAGE($L$4:L179)</f>
        <v>65.61931818181819</v>
      </c>
      <c r="AQ179" s="232">
        <f>AVERAGE($M$4:M179)</f>
        <v>66.00568181818181</v>
      </c>
      <c r="AR179" s="232">
        <f>AVERAGE($N$4:N179)</f>
        <v>67.51136363636364</v>
      </c>
      <c r="AS179" s="232">
        <f>AVERAGE($O$4:O179)</f>
        <v>399.5738636363636</v>
      </c>
      <c r="AT179" s="232">
        <f>AVERAGE($P$4:P179)</f>
        <v>66.59564393939395</v>
      </c>
    </row>
    <row r="180" spans="2:46" ht="13.5">
      <c r="B180" s="47">
        <v>177</v>
      </c>
      <c r="C180" s="22" t="s">
        <v>521</v>
      </c>
      <c r="D180" s="47" t="s">
        <v>268</v>
      </c>
      <c r="E180" s="47" t="s">
        <v>160</v>
      </c>
      <c r="F180" s="47" t="s">
        <v>269</v>
      </c>
      <c r="G180" s="47" t="s">
        <v>304</v>
      </c>
      <c r="H180" s="79">
        <v>2</v>
      </c>
      <c r="I180" s="47">
        <v>40</v>
      </c>
      <c r="J180" s="47">
        <v>50</v>
      </c>
      <c r="K180" s="47">
        <v>45</v>
      </c>
      <c r="L180" s="47">
        <v>70</v>
      </c>
      <c r="M180" s="47">
        <v>45</v>
      </c>
      <c r="N180" s="47">
        <v>70</v>
      </c>
      <c r="O180" s="47">
        <f t="shared" si="3"/>
        <v>320</v>
      </c>
      <c r="P180" s="80">
        <f t="shared" si="4"/>
        <v>53.333333333333336</v>
      </c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78"/>
      <c r="AI180" s="371" t="s">
        <v>168</v>
      </c>
      <c r="AJ180" s="371"/>
      <c r="AK180" s="371"/>
      <c r="AM180" s="232">
        <f>AVERAGE($I$4:I180)</f>
        <v>63.92090395480226</v>
      </c>
      <c r="AN180" s="232">
        <f>AVERAGE($J$4:J180)</f>
        <v>69.69491525423729</v>
      </c>
      <c r="AO180" s="232">
        <f>AVERAGE($K$4:K180)</f>
        <v>66.45197740112994</v>
      </c>
      <c r="AP180" s="232">
        <f>AVERAGE($L$4:L180)</f>
        <v>65.64406779661017</v>
      </c>
      <c r="AQ180" s="232">
        <f>AVERAGE($M$4:M180)</f>
        <v>65.88700564971751</v>
      </c>
      <c r="AR180" s="232">
        <f>AVERAGE($N$4:N180)</f>
        <v>67.52542372881356</v>
      </c>
      <c r="AS180" s="232">
        <f>AVERAGE($O$4:O180)</f>
        <v>399.1242937853107</v>
      </c>
      <c r="AT180" s="232">
        <f>AVERAGE($P$4:P180)</f>
        <v>66.52071563088514</v>
      </c>
    </row>
    <row r="181" spans="2:46" ht="13.5">
      <c r="B181" s="47">
        <v>178</v>
      </c>
      <c r="C181" s="22" t="s">
        <v>522</v>
      </c>
      <c r="D181" s="47" t="s">
        <v>268</v>
      </c>
      <c r="E181" s="47" t="s">
        <v>160</v>
      </c>
      <c r="F181" s="47" t="s">
        <v>269</v>
      </c>
      <c r="G181" s="47" t="s">
        <v>304</v>
      </c>
      <c r="H181" s="79">
        <v>15</v>
      </c>
      <c r="I181" s="47">
        <v>65</v>
      </c>
      <c r="J181" s="47">
        <v>75</v>
      </c>
      <c r="K181" s="47">
        <v>70</v>
      </c>
      <c r="L181" s="47">
        <v>95</v>
      </c>
      <c r="M181" s="47">
        <v>70</v>
      </c>
      <c r="N181" s="47">
        <v>95</v>
      </c>
      <c r="O181" s="47">
        <f t="shared" si="3"/>
        <v>470</v>
      </c>
      <c r="P181" s="80">
        <f t="shared" si="4"/>
        <v>78.33333333333333</v>
      </c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78" t="s">
        <v>169</v>
      </c>
      <c r="AI181" s="371" t="s">
        <v>167</v>
      </c>
      <c r="AJ181" s="371"/>
      <c r="AK181" s="371"/>
      <c r="AM181" s="232">
        <f>AVERAGE($I$4:I181)</f>
        <v>63.92696629213483</v>
      </c>
      <c r="AN181" s="232">
        <f>AVERAGE($J$4:J181)</f>
        <v>69.7247191011236</v>
      </c>
      <c r="AO181" s="232">
        <f>AVERAGE($K$4:K181)</f>
        <v>66.47191011235955</v>
      </c>
      <c r="AP181" s="232">
        <f>AVERAGE($L$4:L181)</f>
        <v>65.80898876404494</v>
      </c>
      <c r="AQ181" s="232">
        <f>AVERAGE($M$4:M181)</f>
        <v>65.91011235955057</v>
      </c>
      <c r="AR181" s="232">
        <f>AVERAGE($N$4:N181)</f>
        <v>67.67977528089888</v>
      </c>
      <c r="AS181" s="232">
        <f>AVERAGE($O$4:O181)</f>
        <v>399.52247191011236</v>
      </c>
      <c r="AT181" s="232">
        <f>AVERAGE($P$4:P181)</f>
        <v>66.58707865168542</v>
      </c>
    </row>
    <row r="182" spans="2:46" ht="13.5">
      <c r="B182" s="47">
        <v>179</v>
      </c>
      <c r="C182" s="22" t="s">
        <v>524</v>
      </c>
      <c r="D182" s="47" t="s">
        <v>199</v>
      </c>
      <c r="E182" s="47" t="s">
        <v>152</v>
      </c>
      <c r="F182" s="47" t="s">
        <v>200</v>
      </c>
      <c r="G182" s="47" t="s">
        <v>152</v>
      </c>
      <c r="H182" s="79">
        <v>7.8</v>
      </c>
      <c r="I182" s="47">
        <v>55</v>
      </c>
      <c r="J182" s="47">
        <v>40</v>
      </c>
      <c r="K182" s="47">
        <v>40</v>
      </c>
      <c r="L182" s="47">
        <v>65</v>
      </c>
      <c r="M182" s="47">
        <v>45</v>
      </c>
      <c r="N182" s="47">
        <v>35</v>
      </c>
      <c r="O182" s="47">
        <f t="shared" si="3"/>
        <v>280</v>
      </c>
      <c r="P182" s="80">
        <f t="shared" si="4"/>
        <v>46.666666666666664</v>
      </c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78" t="s">
        <v>167</v>
      </c>
      <c r="AI182" s="371" t="s">
        <v>168</v>
      </c>
      <c r="AJ182" s="371"/>
      <c r="AK182" s="371"/>
      <c r="AM182" s="232">
        <f>AVERAGE($I$4:I182)</f>
        <v>63.87709497206704</v>
      </c>
      <c r="AN182" s="232">
        <f>AVERAGE($J$4:J182)</f>
        <v>69.55865921787709</v>
      </c>
      <c r="AO182" s="232">
        <f>AVERAGE($K$4:K182)</f>
        <v>66.32402234636872</v>
      </c>
      <c r="AP182" s="232">
        <f>AVERAGE($L$4:L182)</f>
        <v>65.80446927374301</v>
      </c>
      <c r="AQ182" s="232">
        <f>AVERAGE($M$4:M182)</f>
        <v>65.79329608938548</v>
      </c>
      <c r="AR182" s="232">
        <f>AVERAGE($N$4:N182)</f>
        <v>67.49720670391062</v>
      </c>
      <c r="AS182" s="232">
        <f>AVERAGE($O$4:O182)</f>
        <v>398.85474860335194</v>
      </c>
      <c r="AT182" s="232">
        <f>AVERAGE($P$4:P182)</f>
        <v>66.47579143389201</v>
      </c>
    </row>
    <row r="183" spans="2:46" ht="13.5">
      <c r="B183" s="47">
        <v>180</v>
      </c>
      <c r="C183" s="22" t="s">
        <v>523</v>
      </c>
      <c r="D183" s="47" t="s">
        <v>199</v>
      </c>
      <c r="E183" s="47" t="s">
        <v>152</v>
      </c>
      <c r="F183" s="47" t="s">
        <v>200</v>
      </c>
      <c r="G183" s="47" t="s">
        <v>152</v>
      </c>
      <c r="H183" s="79">
        <v>13.3</v>
      </c>
      <c r="I183" s="47">
        <v>70</v>
      </c>
      <c r="J183" s="47">
        <v>55</v>
      </c>
      <c r="K183" s="47">
        <v>55</v>
      </c>
      <c r="L183" s="47">
        <v>80</v>
      </c>
      <c r="M183" s="47">
        <v>60</v>
      </c>
      <c r="N183" s="47">
        <v>45</v>
      </c>
      <c r="O183" s="47">
        <f t="shared" si="3"/>
        <v>365</v>
      </c>
      <c r="P183" s="80">
        <f t="shared" si="4"/>
        <v>60.833333333333336</v>
      </c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78" t="s">
        <v>169</v>
      </c>
      <c r="AI183" s="371" t="s">
        <v>168</v>
      </c>
      <c r="AJ183" s="371"/>
      <c r="AK183" s="371"/>
      <c r="AM183" s="232">
        <f>AVERAGE($I$4:I183)</f>
        <v>63.91111111111111</v>
      </c>
      <c r="AN183" s="232">
        <f>AVERAGE($J$4:J183)</f>
        <v>69.47777777777777</v>
      </c>
      <c r="AO183" s="232">
        <f>AVERAGE($K$4:K183)</f>
        <v>66.2611111111111</v>
      </c>
      <c r="AP183" s="232">
        <f>AVERAGE($L$4:L183)</f>
        <v>65.88333333333334</v>
      </c>
      <c r="AQ183" s="232">
        <f>AVERAGE($M$4:M183)</f>
        <v>65.7611111111111</v>
      </c>
      <c r="AR183" s="232">
        <f>AVERAGE($N$4:N183)</f>
        <v>67.37222222222222</v>
      </c>
      <c r="AS183" s="232">
        <f>AVERAGE($O$4:O183)</f>
        <v>398.6666666666667</v>
      </c>
      <c r="AT183" s="232">
        <f>AVERAGE($P$4:P183)</f>
        <v>66.44444444444447</v>
      </c>
    </row>
    <row r="184" spans="2:46" ht="13.5">
      <c r="B184" s="47">
        <v>181</v>
      </c>
      <c r="C184" s="22" t="s">
        <v>525</v>
      </c>
      <c r="D184" s="47" t="s">
        <v>199</v>
      </c>
      <c r="E184" s="47" t="s">
        <v>152</v>
      </c>
      <c r="F184" s="47" t="s">
        <v>200</v>
      </c>
      <c r="G184" s="47" t="s">
        <v>152</v>
      </c>
      <c r="H184" s="79">
        <v>61.5</v>
      </c>
      <c r="I184" s="47">
        <v>90</v>
      </c>
      <c r="J184" s="47">
        <v>75</v>
      </c>
      <c r="K184" s="47">
        <v>75</v>
      </c>
      <c r="L184" s="47">
        <v>115</v>
      </c>
      <c r="M184" s="47">
        <v>90</v>
      </c>
      <c r="N184" s="47">
        <v>55</v>
      </c>
      <c r="O184" s="47">
        <f t="shared" si="3"/>
        <v>500</v>
      </c>
      <c r="P184" s="80">
        <f t="shared" si="4"/>
        <v>83.33333333333333</v>
      </c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78" t="s">
        <v>169</v>
      </c>
      <c r="AI184" s="371" t="s">
        <v>167</v>
      </c>
      <c r="AJ184" s="371"/>
      <c r="AK184" s="371"/>
      <c r="AM184" s="232">
        <f>AVERAGE($I$4:I184)</f>
        <v>64.05524861878453</v>
      </c>
      <c r="AN184" s="232">
        <f>AVERAGE($J$4:J184)</f>
        <v>69.50828729281768</v>
      </c>
      <c r="AO184" s="232">
        <f>AVERAGE($K$4:K184)</f>
        <v>66.30939226519337</v>
      </c>
      <c r="AP184" s="232">
        <f>AVERAGE($L$4:L184)</f>
        <v>66.15469613259668</v>
      </c>
      <c r="AQ184" s="232">
        <f>AVERAGE($M$4:M184)</f>
        <v>65.89502762430939</v>
      </c>
      <c r="AR184" s="232">
        <f>AVERAGE($N$4:N184)</f>
        <v>67.30386740331491</v>
      </c>
      <c r="AS184" s="232">
        <f>AVERAGE($O$4:O184)</f>
        <v>399.22651933701655</v>
      </c>
      <c r="AT184" s="232">
        <f>AVERAGE($P$4:P184)</f>
        <v>66.53775322283612</v>
      </c>
    </row>
    <row r="185" spans="2:46" ht="13.5">
      <c r="B185" s="47">
        <v>182</v>
      </c>
      <c r="C185" s="22" t="s">
        <v>526</v>
      </c>
      <c r="D185" s="47" t="s">
        <v>120</v>
      </c>
      <c r="E185" s="47" t="s">
        <v>152</v>
      </c>
      <c r="F185" s="47" t="s">
        <v>233</v>
      </c>
      <c r="G185" s="47" t="s">
        <v>152</v>
      </c>
      <c r="H185" s="79">
        <v>5.8</v>
      </c>
      <c r="I185" s="47">
        <v>75</v>
      </c>
      <c r="J185" s="47">
        <v>80</v>
      </c>
      <c r="K185" s="47">
        <v>85</v>
      </c>
      <c r="L185" s="47">
        <v>90</v>
      </c>
      <c r="M185" s="47">
        <v>100</v>
      </c>
      <c r="N185" s="47">
        <v>50</v>
      </c>
      <c r="O185" s="47">
        <f t="shared" si="3"/>
        <v>480</v>
      </c>
      <c r="P185" s="80">
        <f t="shared" si="4"/>
        <v>80</v>
      </c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82" t="s">
        <v>203</v>
      </c>
      <c r="AI185" s="423" t="s">
        <v>167</v>
      </c>
      <c r="AJ185" s="424"/>
      <c r="AK185" s="425"/>
      <c r="AM185" s="232">
        <f>AVERAGE($I$4:I185)</f>
        <v>64.11538461538461</v>
      </c>
      <c r="AN185" s="232">
        <f>AVERAGE($J$4:J185)</f>
        <v>69.56593406593407</v>
      </c>
      <c r="AO185" s="232">
        <f>AVERAGE($K$4:K185)</f>
        <v>66.41208791208791</v>
      </c>
      <c r="AP185" s="232">
        <f>AVERAGE($L$4:L185)</f>
        <v>66.28571428571429</v>
      </c>
      <c r="AQ185" s="232">
        <f>AVERAGE($M$4:M185)</f>
        <v>66.08241758241758</v>
      </c>
      <c r="AR185" s="232">
        <f>AVERAGE($N$4:N185)</f>
        <v>67.20879120879121</v>
      </c>
      <c r="AS185" s="232">
        <f>AVERAGE($O$4:O185)</f>
        <v>399.6703296703297</v>
      </c>
      <c r="AT185" s="232">
        <f>AVERAGE($P$4:P185)</f>
        <v>66.61172161172163</v>
      </c>
    </row>
    <row r="186" spans="2:46" ht="13.5">
      <c r="B186" s="47">
        <v>183</v>
      </c>
      <c r="C186" s="22" t="s">
        <v>527</v>
      </c>
      <c r="D186" s="47" t="s">
        <v>162</v>
      </c>
      <c r="E186" s="47" t="s">
        <v>152</v>
      </c>
      <c r="F186" s="47" t="s">
        <v>307</v>
      </c>
      <c r="G186" s="47" t="s">
        <v>528</v>
      </c>
      <c r="H186" s="79">
        <v>8.5</v>
      </c>
      <c r="I186" s="47">
        <v>70</v>
      </c>
      <c r="J186" s="47">
        <v>20</v>
      </c>
      <c r="K186" s="47">
        <v>50</v>
      </c>
      <c r="L186" s="47">
        <v>20</v>
      </c>
      <c r="M186" s="47">
        <v>50</v>
      </c>
      <c r="N186" s="47">
        <v>40</v>
      </c>
      <c r="O186" s="47">
        <f t="shared" si="3"/>
        <v>250</v>
      </c>
      <c r="P186" s="80">
        <f t="shared" si="4"/>
        <v>41.666666666666664</v>
      </c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82" t="s">
        <v>203</v>
      </c>
      <c r="AI186" s="423" t="s">
        <v>168</v>
      </c>
      <c r="AJ186" s="424"/>
      <c r="AK186" s="425"/>
      <c r="AM186" s="232">
        <f>AVERAGE($I$4:I186)</f>
        <v>64.14754098360656</v>
      </c>
      <c r="AN186" s="232">
        <f>AVERAGE($J$4:J186)</f>
        <v>69.29508196721312</v>
      </c>
      <c r="AO186" s="232">
        <f>AVERAGE($K$4:K186)</f>
        <v>66.3224043715847</v>
      </c>
      <c r="AP186" s="232">
        <f>AVERAGE($L$4:L186)</f>
        <v>66.0327868852459</v>
      </c>
      <c r="AQ186" s="232">
        <f>AVERAGE($M$4:M186)</f>
        <v>65.99453551912568</v>
      </c>
      <c r="AR186" s="232">
        <f>AVERAGE($N$4:N186)</f>
        <v>67.06010928961749</v>
      </c>
      <c r="AS186" s="232">
        <f>AVERAGE($O$4:O186)</f>
        <v>398.8524590163934</v>
      </c>
      <c r="AT186" s="232">
        <f>AVERAGE($P$4:P186)</f>
        <v>66.4754098360656</v>
      </c>
    </row>
    <row r="187" spans="2:46" ht="13.5">
      <c r="B187" s="47">
        <v>184</v>
      </c>
      <c r="C187" s="22" t="s">
        <v>530</v>
      </c>
      <c r="D187" s="47" t="s">
        <v>162</v>
      </c>
      <c r="E187" s="47" t="s">
        <v>152</v>
      </c>
      <c r="F187" s="47" t="s">
        <v>307</v>
      </c>
      <c r="G187" s="47" t="s">
        <v>528</v>
      </c>
      <c r="H187" s="79">
        <v>28.5</v>
      </c>
      <c r="I187" s="47">
        <v>100</v>
      </c>
      <c r="J187" s="47">
        <v>50</v>
      </c>
      <c r="K187" s="47">
        <v>80</v>
      </c>
      <c r="L187" s="47">
        <v>100</v>
      </c>
      <c r="M187" s="47">
        <v>80</v>
      </c>
      <c r="N187" s="47">
        <v>50</v>
      </c>
      <c r="O187" s="47">
        <f t="shared" si="3"/>
        <v>460</v>
      </c>
      <c r="P187" s="80">
        <f t="shared" si="4"/>
        <v>76.66666666666667</v>
      </c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78" t="s">
        <v>169</v>
      </c>
      <c r="AI187" s="423" t="s">
        <v>167</v>
      </c>
      <c r="AJ187" s="424"/>
      <c r="AK187" s="425"/>
      <c r="AM187" s="232">
        <f>AVERAGE($I$4:I187)</f>
        <v>64.34239130434783</v>
      </c>
      <c r="AN187" s="232">
        <f>AVERAGE($J$4:J187)</f>
        <v>69.19021739130434</v>
      </c>
      <c r="AO187" s="232">
        <f>AVERAGE($K$4:K187)</f>
        <v>66.39673913043478</v>
      </c>
      <c r="AP187" s="232">
        <f>AVERAGE($L$4:L187)</f>
        <v>66.21739130434783</v>
      </c>
      <c r="AQ187" s="232">
        <f>AVERAGE($M$4:M187)</f>
        <v>66.07065217391305</v>
      </c>
      <c r="AR187" s="232">
        <f>AVERAGE($N$4:N187)</f>
        <v>66.96739130434783</v>
      </c>
      <c r="AS187" s="232">
        <f>AVERAGE($O$4:O187)</f>
        <v>399.1847826086956</v>
      </c>
      <c r="AT187" s="232">
        <f>AVERAGE($P$4:P187)</f>
        <v>66.5307971014493</v>
      </c>
    </row>
    <row r="188" spans="2:46" ht="13.5">
      <c r="B188" s="47">
        <v>185</v>
      </c>
      <c r="C188" s="22" t="s">
        <v>531</v>
      </c>
      <c r="D188" s="47" t="s">
        <v>284</v>
      </c>
      <c r="E188" s="47" t="s">
        <v>152</v>
      </c>
      <c r="F188" s="47" t="s">
        <v>286</v>
      </c>
      <c r="G188" s="47" t="s">
        <v>285</v>
      </c>
      <c r="H188" s="79">
        <v>38</v>
      </c>
      <c r="I188" s="47">
        <v>70</v>
      </c>
      <c r="J188" s="47">
        <v>100</v>
      </c>
      <c r="K188" s="47">
        <v>115</v>
      </c>
      <c r="L188" s="47">
        <v>30</v>
      </c>
      <c r="M188" s="47">
        <v>65</v>
      </c>
      <c r="N188" s="47">
        <v>30</v>
      </c>
      <c r="O188" s="47">
        <f aca="true" t="shared" si="5" ref="O188:O198">SUM(I188:N188)</f>
        <v>410</v>
      </c>
      <c r="P188" s="80">
        <f aca="true" t="shared" si="6" ref="P188:P198">AVERAGE(I188:N188)</f>
        <v>68.33333333333333</v>
      </c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82" t="s">
        <v>532</v>
      </c>
      <c r="AI188" s="423" t="s">
        <v>167</v>
      </c>
      <c r="AJ188" s="424"/>
      <c r="AK188" s="425"/>
      <c r="AM188" s="232">
        <f>AVERAGE($I$4:I188)</f>
        <v>64.37297297297297</v>
      </c>
      <c r="AN188" s="232">
        <f>AVERAGE($J$4:J188)</f>
        <v>69.35675675675675</v>
      </c>
      <c r="AO188" s="232">
        <f>AVERAGE($K$4:K188)</f>
        <v>66.65945945945946</v>
      </c>
      <c r="AP188" s="232">
        <f>AVERAGE($L$4:L188)</f>
        <v>66.02162162162162</v>
      </c>
      <c r="AQ188" s="232">
        <f>AVERAGE($M$4:M188)</f>
        <v>66.06486486486486</v>
      </c>
      <c r="AR188" s="232">
        <f>AVERAGE($N$4:N188)</f>
        <v>66.76756756756757</v>
      </c>
      <c r="AS188" s="232">
        <f>AVERAGE($O$4:O188)</f>
        <v>399.2432432432432</v>
      </c>
      <c r="AT188" s="232">
        <f>AVERAGE($P$4:P188)</f>
        <v>66.54054054054056</v>
      </c>
    </row>
    <row r="189" spans="2:46" ht="13.5">
      <c r="B189" s="47">
        <v>186</v>
      </c>
      <c r="C189" s="22" t="s">
        <v>266</v>
      </c>
      <c r="D189" s="47" t="s">
        <v>162</v>
      </c>
      <c r="E189" s="47" t="s">
        <v>152</v>
      </c>
      <c r="F189" s="47" t="s">
        <v>263</v>
      </c>
      <c r="G189" s="47" t="s">
        <v>252</v>
      </c>
      <c r="H189" s="79">
        <v>33.9</v>
      </c>
      <c r="I189" s="47">
        <v>90</v>
      </c>
      <c r="J189" s="47">
        <v>75</v>
      </c>
      <c r="K189" s="47">
        <v>75</v>
      </c>
      <c r="L189" s="47">
        <v>90</v>
      </c>
      <c r="M189" s="47">
        <v>100</v>
      </c>
      <c r="N189" s="47">
        <v>70</v>
      </c>
      <c r="O189" s="47">
        <f t="shared" si="5"/>
        <v>500</v>
      </c>
      <c r="P189" s="80">
        <f t="shared" si="6"/>
        <v>83.33333333333333</v>
      </c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81" t="s">
        <v>203</v>
      </c>
      <c r="AI189" s="371" t="s">
        <v>167</v>
      </c>
      <c r="AJ189" s="371"/>
      <c r="AK189" s="371"/>
      <c r="AM189" s="232">
        <f>AVERAGE($I$4:I189)</f>
        <v>64.51075268817205</v>
      </c>
      <c r="AN189" s="232">
        <f>AVERAGE($J$4:J189)</f>
        <v>69.38709677419355</v>
      </c>
      <c r="AO189" s="232">
        <f>AVERAGE($K$4:K189)</f>
        <v>66.70430107526882</v>
      </c>
      <c r="AP189" s="232">
        <f>AVERAGE($L$4:L189)</f>
        <v>66.15053763440861</v>
      </c>
      <c r="AQ189" s="232">
        <f>AVERAGE($M$4:M189)</f>
        <v>66.24731182795699</v>
      </c>
      <c r="AR189" s="232">
        <f>AVERAGE($N$4:N189)</f>
        <v>66.78494623655914</v>
      </c>
      <c r="AS189" s="232">
        <f>AVERAGE($O$4:O189)</f>
        <v>399.78494623655916</v>
      </c>
      <c r="AT189" s="232">
        <f>AVERAGE($P$4:P189)</f>
        <v>66.63082437275988</v>
      </c>
    </row>
    <row r="190" spans="2:46" ht="13.5">
      <c r="B190" s="47">
        <v>187</v>
      </c>
      <c r="C190" s="22" t="s">
        <v>535</v>
      </c>
      <c r="D190" s="47" t="s">
        <v>120</v>
      </c>
      <c r="E190" s="47" t="s">
        <v>160</v>
      </c>
      <c r="F190" s="47" t="s">
        <v>233</v>
      </c>
      <c r="G190" s="47" t="s">
        <v>395</v>
      </c>
      <c r="H190" s="79">
        <v>0.5</v>
      </c>
      <c r="I190" s="47">
        <v>35</v>
      </c>
      <c r="J190" s="47">
        <v>35</v>
      </c>
      <c r="K190" s="47">
        <v>40</v>
      </c>
      <c r="L190" s="47">
        <v>35</v>
      </c>
      <c r="M190" s="47">
        <v>55</v>
      </c>
      <c r="N190" s="47">
        <v>50</v>
      </c>
      <c r="O190" s="47">
        <f t="shared" si="5"/>
        <v>250</v>
      </c>
      <c r="P190" s="80">
        <f t="shared" si="6"/>
        <v>41.666666666666664</v>
      </c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78" t="s">
        <v>167</v>
      </c>
      <c r="AI190" s="371" t="s">
        <v>168</v>
      </c>
      <c r="AJ190" s="371"/>
      <c r="AK190" s="371"/>
      <c r="AM190" s="232">
        <f>AVERAGE($I$4:I190)</f>
        <v>64.3529411764706</v>
      </c>
      <c r="AN190" s="232">
        <f>AVERAGE($J$4:J190)</f>
        <v>69.20320855614973</v>
      </c>
      <c r="AO190" s="232">
        <f>AVERAGE($K$4:K190)</f>
        <v>66.56149732620321</v>
      </c>
      <c r="AP190" s="232">
        <f>AVERAGE($L$4:L190)</f>
        <v>65.98395721925134</v>
      </c>
      <c r="AQ190" s="232">
        <f>AVERAGE($M$4:M190)</f>
        <v>66.18716577540107</v>
      </c>
      <c r="AR190" s="232">
        <f>AVERAGE($N$4:N190)</f>
        <v>66.6951871657754</v>
      </c>
      <c r="AS190" s="232">
        <f>AVERAGE($O$4:O190)</f>
        <v>398.98395721925135</v>
      </c>
      <c r="AT190" s="232">
        <f>AVERAGE($P$4:P190)</f>
        <v>66.49732620320857</v>
      </c>
    </row>
    <row r="191" spans="2:46" ht="13.5">
      <c r="B191" s="47">
        <v>188</v>
      </c>
      <c r="C191" s="22" t="s">
        <v>536</v>
      </c>
      <c r="D191" s="47" t="s">
        <v>120</v>
      </c>
      <c r="E191" s="47" t="s">
        <v>160</v>
      </c>
      <c r="F191" s="47" t="s">
        <v>233</v>
      </c>
      <c r="G191" s="47" t="s">
        <v>395</v>
      </c>
      <c r="H191" s="79">
        <v>1</v>
      </c>
      <c r="I191" s="47">
        <v>55</v>
      </c>
      <c r="J191" s="47">
        <v>45</v>
      </c>
      <c r="K191" s="47">
        <v>50</v>
      </c>
      <c r="L191" s="47">
        <v>45</v>
      </c>
      <c r="M191" s="47">
        <v>65</v>
      </c>
      <c r="N191" s="47">
        <v>80</v>
      </c>
      <c r="O191" s="47">
        <f t="shared" si="5"/>
        <v>340</v>
      </c>
      <c r="P191" s="80">
        <f t="shared" si="6"/>
        <v>56.666666666666664</v>
      </c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78" t="s">
        <v>169</v>
      </c>
      <c r="AI191" s="371" t="s">
        <v>168</v>
      </c>
      <c r="AJ191" s="371"/>
      <c r="AK191" s="371"/>
      <c r="AM191" s="232">
        <f>AVERAGE($I$4:I191)</f>
        <v>64.30319148936171</v>
      </c>
      <c r="AN191" s="232">
        <f>AVERAGE($J$4:J191)</f>
        <v>69.07446808510639</v>
      </c>
      <c r="AO191" s="232">
        <f>AVERAGE($K$4:K191)</f>
        <v>66.47340425531915</v>
      </c>
      <c r="AP191" s="232">
        <f>AVERAGE($L$4:L191)</f>
        <v>65.87234042553192</v>
      </c>
      <c r="AQ191" s="232">
        <f>AVERAGE($M$4:M191)</f>
        <v>66.18085106382979</v>
      </c>
      <c r="AR191" s="232">
        <f>AVERAGE($N$4:N191)</f>
        <v>66.76595744680851</v>
      </c>
      <c r="AS191" s="232">
        <f>AVERAGE($O$4:O191)</f>
        <v>398.67021276595744</v>
      </c>
      <c r="AT191" s="232">
        <f>AVERAGE($P$4:P191)</f>
        <v>66.44503546099293</v>
      </c>
    </row>
    <row r="192" spans="2:46" ht="13.5">
      <c r="B192" s="47">
        <v>189</v>
      </c>
      <c r="C192" s="22" t="s">
        <v>537</v>
      </c>
      <c r="D192" s="47" t="s">
        <v>120</v>
      </c>
      <c r="E192" s="47" t="s">
        <v>160</v>
      </c>
      <c r="F192" s="47" t="s">
        <v>233</v>
      </c>
      <c r="G192" s="47" t="s">
        <v>395</v>
      </c>
      <c r="H192" s="79">
        <v>3</v>
      </c>
      <c r="I192" s="47">
        <v>75</v>
      </c>
      <c r="J192" s="47">
        <v>55</v>
      </c>
      <c r="K192" s="47">
        <v>70</v>
      </c>
      <c r="L192" s="47">
        <v>55</v>
      </c>
      <c r="M192" s="47">
        <v>85</v>
      </c>
      <c r="N192" s="47">
        <v>110</v>
      </c>
      <c r="O192" s="47">
        <f t="shared" si="5"/>
        <v>450</v>
      </c>
      <c r="P192" s="80">
        <f t="shared" si="6"/>
        <v>75</v>
      </c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78" t="s">
        <v>169</v>
      </c>
      <c r="AI192" s="371" t="s">
        <v>167</v>
      </c>
      <c r="AJ192" s="371"/>
      <c r="AK192" s="371"/>
      <c r="AM192" s="232">
        <f>AVERAGE($I$4:I192)</f>
        <v>64.35978835978835</v>
      </c>
      <c r="AN192" s="232">
        <f>AVERAGE($J$4:J192)</f>
        <v>69</v>
      </c>
      <c r="AO192" s="232">
        <f>AVERAGE($K$4:K192)</f>
        <v>66.4920634920635</v>
      </c>
      <c r="AP192" s="232">
        <f>AVERAGE($L$4:L192)</f>
        <v>65.81481481481481</v>
      </c>
      <c r="AQ192" s="232">
        <f>AVERAGE($M$4:M192)</f>
        <v>66.28042328042328</v>
      </c>
      <c r="AR192" s="232">
        <f>AVERAGE($N$4:N192)</f>
        <v>66.994708994709</v>
      </c>
      <c r="AS192" s="232">
        <f>AVERAGE($O$4:O192)</f>
        <v>398.94179894179894</v>
      </c>
      <c r="AT192" s="232">
        <f>AVERAGE($P$4:P192)</f>
        <v>66.49029982363318</v>
      </c>
    </row>
    <row r="193" spans="2:46" ht="13.5">
      <c r="B193" s="47">
        <v>190</v>
      </c>
      <c r="C193" s="22" t="s">
        <v>538</v>
      </c>
      <c r="D193" s="47" t="s">
        <v>183</v>
      </c>
      <c r="E193" s="47" t="s">
        <v>152</v>
      </c>
      <c r="F193" s="47" t="s">
        <v>190</v>
      </c>
      <c r="G193" s="47" t="s">
        <v>247</v>
      </c>
      <c r="H193" s="79">
        <v>11.5</v>
      </c>
      <c r="I193" s="47">
        <v>55</v>
      </c>
      <c r="J193" s="47">
        <v>70</v>
      </c>
      <c r="K193" s="47">
        <v>55</v>
      </c>
      <c r="L193" s="47">
        <v>40</v>
      </c>
      <c r="M193" s="47">
        <v>55</v>
      </c>
      <c r="N193" s="47">
        <v>85</v>
      </c>
      <c r="O193" s="47">
        <f t="shared" si="5"/>
        <v>360</v>
      </c>
      <c r="P193" s="80">
        <f t="shared" si="6"/>
        <v>60</v>
      </c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78" t="s">
        <v>167</v>
      </c>
      <c r="AI193" s="426" t="s">
        <v>203</v>
      </c>
      <c r="AJ193" s="427"/>
      <c r="AK193" s="428"/>
      <c r="AM193" s="232">
        <f>AVERAGE($I$4:I193)</f>
        <v>64.31052631578947</v>
      </c>
      <c r="AN193" s="232">
        <f>AVERAGE($J$4:J193)</f>
        <v>69.00526315789473</v>
      </c>
      <c r="AO193" s="232">
        <f>AVERAGE($K$4:K193)</f>
        <v>66.43157894736842</v>
      </c>
      <c r="AP193" s="232">
        <f>AVERAGE($L$4:L193)</f>
        <v>65.67894736842105</v>
      </c>
      <c r="AQ193" s="232">
        <f>AVERAGE($M$4:M193)</f>
        <v>66.22105263157894</v>
      </c>
      <c r="AR193" s="232">
        <f>AVERAGE($N$4:N193)</f>
        <v>67.08947368421053</v>
      </c>
      <c r="AS193" s="232">
        <f>AVERAGE($O$4:O193)</f>
        <v>398.7368421052632</v>
      </c>
      <c r="AT193" s="232">
        <f>AVERAGE($P$4:P193)</f>
        <v>66.4561403508772</v>
      </c>
    </row>
    <row r="194" spans="2:46" ht="13.5">
      <c r="B194" s="47">
        <v>191</v>
      </c>
      <c r="C194" s="22" t="s">
        <v>540</v>
      </c>
      <c r="D194" s="47" t="s">
        <v>120</v>
      </c>
      <c r="E194" s="47" t="s">
        <v>152</v>
      </c>
      <c r="F194" s="47" t="s">
        <v>233</v>
      </c>
      <c r="G194" s="47" t="s">
        <v>541</v>
      </c>
      <c r="H194" s="79">
        <v>1.8</v>
      </c>
      <c r="I194" s="47">
        <v>30</v>
      </c>
      <c r="J194" s="47">
        <v>30</v>
      </c>
      <c r="K194" s="47">
        <v>30</v>
      </c>
      <c r="L194" s="47">
        <v>30</v>
      </c>
      <c r="M194" s="47">
        <v>30</v>
      </c>
      <c r="N194" s="47">
        <v>30</v>
      </c>
      <c r="O194" s="47">
        <f t="shared" si="5"/>
        <v>180</v>
      </c>
      <c r="P194" s="80">
        <f t="shared" si="6"/>
        <v>30</v>
      </c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78" t="s">
        <v>167</v>
      </c>
      <c r="AI194" s="371" t="s">
        <v>168</v>
      </c>
      <c r="AJ194" s="371"/>
      <c r="AK194" s="371"/>
      <c r="AM194" s="232">
        <f>AVERAGE($I$4:I194)</f>
        <v>64.13089005235602</v>
      </c>
      <c r="AN194" s="232">
        <f>AVERAGE($J$4:J194)</f>
        <v>68.80104712041884</v>
      </c>
      <c r="AO194" s="232">
        <f>AVERAGE($K$4:K194)</f>
        <v>66.24083769633508</v>
      </c>
      <c r="AP194" s="232">
        <f>AVERAGE($L$4:L194)</f>
        <v>65.49214659685863</v>
      </c>
      <c r="AQ194" s="232">
        <f>AVERAGE($M$4:M194)</f>
        <v>66.03141361256544</v>
      </c>
      <c r="AR194" s="232">
        <f>AVERAGE($N$4:N194)</f>
        <v>66.89528795811518</v>
      </c>
      <c r="AS194" s="232">
        <f>AVERAGE($O$4:O194)</f>
        <v>397.5916230366492</v>
      </c>
      <c r="AT194" s="232">
        <f>AVERAGE($P$4:P194)</f>
        <v>66.26527050610822</v>
      </c>
    </row>
    <row r="195" spans="2:46" ht="13.5">
      <c r="B195" s="47">
        <v>192</v>
      </c>
      <c r="C195" s="22" t="s">
        <v>542</v>
      </c>
      <c r="D195" s="47" t="s">
        <v>120</v>
      </c>
      <c r="E195" s="47" t="s">
        <v>152</v>
      </c>
      <c r="F195" s="47" t="s">
        <v>233</v>
      </c>
      <c r="G195" s="47" t="s">
        <v>541</v>
      </c>
      <c r="H195" s="79">
        <v>8.5</v>
      </c>
      <c r="I195" s="47">
        <v>75</v>
      </c>
      <c r="J195" s="47">
        <v>75</v>
      </c>
      <c r="K195" s="47">
        <v>55</v>
      </c>
      <c r="L195" s="47">
        <v>105</v>
      </c>
      <c r="M195" s="47">
        <v>85</v>
      </c>
      <c r="N195" s="47">
        <v>30</v>
      </c>
      <c r="O195" s="47">
        <f t="shared" si="5"/>
        <v>425</v>
      </c>
      <c r="P195" s="80">
        <f t="shared" si="6"/>
        <v>70.83333333333333</v>
      </c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78" t="s">
        <v>169</v>
      </c>
      <c r="AI195" s="371" t="s">
        <v>168</v>
      </c>
      <c r="AJ195" s="371"/>
      <c r="AK195" s="371"/>
      <c r="AM195" s="232">
        <f>AVERAGE($I$4:I195)</f>
        <v>64.1875</v>
      </c>
      <c r="AN195" s="232">
        <f>AVERAGE($J$4:J195)</f>
        <v>68.83333333333333</v>
      </c>
      <c r="AO195" s="232">
        <f>AVERAGE($K$4:K195)</f>
        <v>66.18229166666667</v>
      </c>
      <c r="AP195" s="232">
        <f>AVERAGE($L$4:L195)</f>
        <v>65.69791666666667</v>
      </c>
      <c r="AQ195" s="232">
        <f>AVERAGE($M$4:M195)</f>
        <v>66.13020833333333</v>
      </c>
      <c r="AR195" s="232">
        <f>AVERAGE($N$4:N195)</f>
        <v>66.703125</v>
      </c>
      <c r="AS195" s="232">
        <f>AVERAGE($O$4:O195)</f>
        <v>397.734375</v>
      </c>
      <c r="AT195" s="232">
        <f>AVERAGE($P$4:P195)</f>
        <v>66.28906250000001</v>
      </c>
    </row>
    <row r="196" spans="2:46" ht="13.5">
      <c r="B196" s="47">
        <v>193</v>
      </c>
      <c r="C196" s="22" t="s">
        <v>543</v>
      </c>
      <c r="D196" s="47" t="s">
        <v>171</v>
      </c>
      <c r="E196" s="47" t="s">
        <v>160</v>
      </c>
      <c r="F196" s="47" t="s">
        <v>544</v>
      </c>
      <c r="G196" s="47" t="s">
        <v>176</v>
      </c>
      <c r="H196" s="79">
        <v>38</v>
      </c>
      <c r="I196" s="47">
        <v>65</v>
      </c>
      <c r="J196" s="47">
        <v>65</v>
      </c>
      <c r="K196" s="47">
        <v>45</v>
      </c>
      <c r="L196" s="47">
        <v>75</v>
      </c>
      <c r="M196" s="47">
        <v>45</v>
      </c>
      <c r="N196" s="47">
        <v>95</v>
      </c>
      <c r="O196" s="47">
        <f t="shared" si="5"/>
        <v>390</v>
      </c>
      <c r="P196" s="80">
        <f t="shared" si="6"/>
        <v>65</v>
      </c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78" t="s">
        <v>167</v>
      </c>
      <c r="AI196" s="426" t="s">
        <v>203</v>
      </c>
      <c r="AJ196" s="427"/>
      <c r="AK196" s="428"/>
      <c r="AM196" s="232">
        <f>AVERAGE($I$4:I196)</f>
        <v>64.19170984455958</v>
      </c>
      <c r="AN196" s="232">
        <f>AVERAGE($J$4:J196)</f>
        <v>68.81347150259067</v>
      </c>
      <c r="AO196" s="232">
        <f>AVERAGE($K$4:K196)</f>
        <v>66.07253886010362</v>
      </c>
      <c r="AP196" s="232">
        <f>AVERAGE($L$4:L196)</f>
        <v>65.74611398963731</v>
      </c>
      <c r="AQ196" s="232">
        <f>AVERAGE($M$4:M196)</f>
        <v>66.02072538860104</v>
      </c>
      <c r="AR196" s="232">
        <f>AVERAGE($N$4:N196)</f>
        <v>66.84974093264249</v>
      </c>
      <c r="AS196" s="232">
        <f>AVERAGE($O$4:O196)</f>
        <v>397.6943005181347</v>
      </c>
      <c r="AT196" s="232">
        <f>AVERAGE($P$4:P196)</f>
        <v>66.28238341968914</v>
      </c>
    </row>
    <row r="197" spans="2:46" ht="13.5">
      <c r="B197" s="47">
        <v>194</v>
      </c>
      <c r="C197" s="22" t="s">
        <v>546</v>
      </c>
      <c r="D197" s="47" t="s">
        <v>162</v>
      </c>
      <c r="E197" s="47" t="s">
        <v>205</v>
      </c>
      <c r="F197" s="47" t="s">
        <v>252</v>
      </c>
      <c r="G197" s="47" t="s">
        <v>263</v>
      </c>
      <c r="H197" s="79">
        <v>8.5</v>
      </c>
      <c r="I197" s="47">
        <v>55</v>
      </c>
      <c r="J197" s="47">
        <v>45</v>
      </c>
      <c r="K197" s="47">
        <v>45</v>
      </c>
      <c r="L197" s="47">
        <v>25</v>
      </c>
      <c r="M197" s="47">
        <v>15</v>
      </c>
      <c r="N197" s="47">
        <v>15</v>
      </c>
      <c r="O197" s="47">
        <f t="shared" si="5"/>
        <v>200</v>
      </c>
      <c r="P197" s="80">
        <f t="shared" si="6"/>
        <v>33.333333333333336</v>
      </c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78" t="s">
        <v>167</v>
      </c>
      <c r="AI197" s="371" t="s">
        <v>168</v>
      </c>
      <c r="AJ197" s="371"/>
      <c r="AK197" s="371"/>
      <c r="AM197" s="232">
        <f>AVERAGE($I$4:I197)</f>
        <v>64.14432989690722</v>
      </c>
      <c r="AN197" s="232">
        <f>AVERAGE($J$4:J197)</f>
        <v>68.69072164948453</v>
      </c>
      <c r="AO197" s="232">
        <f>AVERAGE($K$4:K197)</f>
        <v>65.9639175257732</v>
      </c>
      <c r="AP197" s="232">
        <f>AVERAGE($L$4:L197)</f>
        <v>65.5360824742268</v>
      </c>
      <c r="AQ197" s="232">
        <f>AVERAGE($M$4:M197)</f>
        <v>65.75773195876289</v>
      </c>
      <c r="AR197" s="232">
        <f>AVERAGE($N$4:N197)</f>
        <v>66.58247422680412</v>
      </c>
      <c r="AS197" s="232">
        <f>AVERAGE($O$4:O197)</f>
        <v>396.67525773195877</v>
      </c>
      <c r="AT197" s="232">
        <f>AVERAGE($P$4:P197)</f>
        <v>66.11254295532649</v>
      </c>
    </row>
    <row r="198" spans="2:46" ht="13.5">
      <c r="B198" s="47">
        <v>195</v>
      </c>
      <c r="C198" s="22" t="s">
        <v>547</v>
      </c>
      <c r="D198" s="47" t="s">
        <v>162</v>
      </c>
      <c r="E198" s="47" t="s">
        <v>205</v>
      </c>
      <c r="F198" s="47" t="s">
        <v>252</v>
      </c>
      <c r="G198" s="47" t="s">
        <v>263</v>
      </c>
      <c r="H198" s="79">
        <v>75</v>
      </c>
      <c r="I198" s="47">
        <v>95</v>
      </c>
      <c r="J198" s="47">
        <v>85</v>
      </c>
      <c r="K198" s="47">
        <v>85</v>
      </c>
      <c r="L198" s="47">
        <v>65</v>
      </c>
      <c r="M198" s="47">
        <v>65</v>
      </c>
      <c r="N198" s="47">
        <v>35</v>
      </c>
      <c r="O198" s="47">
        <f t="shared" si="5"/>
        <v>430</v>
      </c>
      <c r="P198" s="80">
        <f t="shared" si="6"/>
        <v>71.66666666666667</v>
      </c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78" t="s">
        <v>169</v>
      </c>
      <c r="AI198" s="371" t="s">
        <v>168</v>
      </c>
      <c r="AJ198" s="371"/>
      <c r="AK198" s="371"/>
      <c r="AM198" s="232">
        <f>AVERAGE($I$4:I198)</f>
        <v>64.3025641025641</v>
      </c>
      <c r="AN198" s="232">
        <f>AVERAGE($J$4:J198)</f>
        <v>68.77435897435898</v>
      </c>
      <c r="AO198" s="232">
        <f>AVERAGE($K$4:K198)</f>
        <v>66.06153846153846</v>
      </c>
      <c r="AP198" s="232">
        <f>AVERAGE($L$4:L198)</f>
        <v>65.53333333333333</v>
      </c>
      <c r="AQ198" s="232">
        <f>AVERAGE($M$4:M198)</f>
        <v>65.75384615384615</v>
      </c>
      <c r="AR198" s="232">
        <f>AVERAGE($N$4:N198)</f>
        <v>66.42051282051283</v>
      </c>
      <c r="AS198" s="232">
        <f>AVERAGE($O$4:O198)</f>
        <v>396.84615384615387</v>
      </c>
      <c r="AT198" s="232">
        <f>AVERAGE($P$4:P198)</f>
        <v>66.14102564102566</v>
      </c>
    </row>
    <row r="199" spans="2:46" ht="13.5">
      <c r="B199" s="47">
        <v>196</v>
      </c>
      <c r="C199" s="22" t="s">
        <v>442</v>
      </c>
      <c r="D199" s="47" t="s">
        <v>268</v>
      </c>
      <c r="E199" s="47" t="s">
        <v>152</v>
      </c>
      <c r="F199" s="47" t="s">
        <v>269</v>
      </c>
      <c r="G199" s="47" t="s">
        <v>152</v>
      </c>
      <c r="H199" s="79">
        <v>26.5</v>
      </c>
      <c r="I199" s="47">
        <v>65</v>
      </c>
      <c r="J199" s="47">
        <v>65</v>
      </c>
      <c r="K199" s="47">
        <v>60</v>
      </c>
      <c r="L199" s="47">
        <v>130</v>
      </c>
      <c r="M199" s="47">
        <v>95</v>
      </c>
      <c r="N199" s="47">
        <v>110</v>
      </c>
      <c r="O199" s="47">
        <f aca="true" t="shared" si="7" ref="O199:O209">SUM(I199:N199)</f>
        <v>525</v>
      </c>
      <c r="P199" s="80">
        <f aca="true" t="shared" si="8" ref="P199:P209">AVERAGE(I199:N199)</f>
        <v>87.5</v>
      </c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82" t="s">
        <v>203</v>
      </c>
      <c r="AI199" s="371" t="s">
        <v>167</v>
      </c>
      <c r="AJ199" s="371"/>
      <c r="AK199" s="371"/>
      <c r="AM199" s="232">
        <f>AVERAGE($I$4:I199)</f>
        <v>64.3061224489796</v>
      </c>
      <c r="AN199" s="232">
        <f>AVERAGE($J$4:J199)</f>
        <v>68.75510204081633</v>
      </c>
      <c r="AO199" s="232">
        <f>AVERAGE($K$4:K199)</f>
        <v>66.03061224489795</v>
      </c>
      <c r="AP199" s="232">
        <f>AVERAGE($L$4:L199)</f>
        <v>65.86224489795919</v>
      </c>
      <c r="AQ199" s="232">
        <f>AVERAGE($M$4:M199)</f>
        <v>65.90306122448979</v>
      </c>
      <c r="AR199" s="232">
        <f>AVERAGE($N$4:N199)</f>
        <v>66.64285714285714</v>
      </c>
      <c r="AS199" s="232">
        <f>AVERAGE($O$4:O199)</f>
        <v>397.5</v>
      </c>
      <c r="AT199" s="232">
        <f>AVERAGE($P$4:P199)</f>
        <v>66.25000000000001</v>
      </c>
    </row>
    <row r="200" spans="2:46" ht="13.5">
      <c r="B200" s="47">
        <v>197</v>
      </c>
      <c r="C200" s="22" t="s">
        <v>443</v>
      </c>
      <c r="D200" s="47" t="s">
        <v>444</v>
      </c>
      <c r="E200" s="47" t="s">
        <v>152</v>
      </c>
      <c r="F200" s="47" t="s">
        <v>269</v>
      </c>
      <c r="G200" s="47" t="s">
        <v>152</v>
      </c>
      <c r="H200" s="79">
        <v>27</v>
      </c>
      <c r="I200" s="47">
        <v>95</v>
      </c>
      <c r="J200" s="47">
        <v>65</v>
      </c>
      <c r="K200" s="47">
        <v>110</v>
      </c>
      <c r="L200" s="47">
        <v>60</v>
      </c>
      <c r="M200" s="47">
        <v>130</v>
      </c>
      <c r="N200" s="47">
        <v>65</v>
      </c>
      <c r="O200" s="47">
        <f t="shared" si="7"/>
        <v>525</v>
      </c>
      <c r="P200" s="80">
        <f t="shared" si="8"/>
        <v>87.5</v>
      </c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82" t="s">
        <v>203</v>
      </c>
      <c r="AI200" s="371" t="s">
        <v>167</v>
      </c>
      <c r="AJ200" s="371"/>
      <c r="AK200" s="371"/>
      <c r="AM200" s="232">
        <f>AVERAGE($I$4:I200)</f>
        <v>64.46192893401015</v>
      </c>
      <c r="AN200" s="232">
        <f>AVERAGE($J$4:J200)</f>
        <v>68.73604060913705</v>
      </c>
      <c r="AO200" s="232">
        <f>AVERAGE($K$4:K200)</f>
        <v>66.25380710659898</v>
      </c>
      <c r="AP200" s="232">
        <f>AVERAGE($L$4:L200)</f>
        <v>65.83248730964468</v>
      </c>
      <c r="AQ200" s="232">
        <f>AVERAGE($M$4:M200)</f>
        <v>66.22842639593908</v>
      </c>
      <c r="AR200" s="232">
        <f>AVERAGE($N$4:N200)</f>
        <v>66.63451776649747</v>
      </c>
      <c r="AS200" s="232">
        <f>AVERAGE($O$4:O200)</f>
        <v>398.1472081218274</v>
      </c>
      <c r="AT200" s="232">
        <f>AVERAGE($P$4:P200)</f>
        <v>66.3578680203046</v>
      </c>
    </row>
    <row r="201" spans="2:46" ht="13.5">
      <c r="B201" s="47">
        <v>198</v>
      </c>
      <c r="C201" s="22" t="s">
        <v>548</v>
      </c>
      <c r="D201" s="47" t="s">
        <v>444</v>
      </c>
      <c r="E201" s="47" t="s">
        <v>160</v>
      </c>
      <c r="F201" s="47" t="s">
        <v>327</v>
      </c>
      <c r="G201" s="47" t="s">
        <v>549</v>
      </c>
      <c r="H201" s="79">
        <v>2.1</v>
      </c>
      <c r="I201" s="47">
        <v>60</v>
      </c>
      <c r="J201" s="47">
        <v>85</v>
      </c>
      <c r="K201" s="47">
        <v>42</v>
      </c>
      <c r="L201" s="47">
        <v>85</v>
      </c>
      <c r="M201" s="47">
        <v>42</v>
      </c>
      <c r="N201" s="47">
        <v>91</v>
      </c>
      <c r="O201" s="47">
        <f t="shared" si="7"/>
        <v>405</v>
      </c>
      <c r="P201" s="80">
        <f t="shared" si="8"/>
        <v>67.5</v>
      </c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78" t="s">
        <v>167</v>
      </c>
      <c r="AI201" s="426" t="s">
        <v>203</v>
      </c>
      <c r="AJ201" s="427"/>
      <c r="AK201" s="428"/>
      <c r="AM201" s="232">
        <f>AVERAGE($I$4:I201)</f>
        <v>64.43939393939394</v>
      </c>
      <c r="AN201" s="232">
        <f>AVERAGE($J$4:J201)</f>
        <v>68.81818181818181</v>
      </c>
      <c r="AO201" s="232">
        <f>AVERAGE($K$4:K201)</f>
        <v>66.13131313131314</v>
      </c>
      <c r="AP201" s="232">
        <f>AVERAGE($L$4:L201)</f>
        <v>65.92929292929293</v>
      </c>
      <c r="AQ201" s="232">
        <f>AVERAGE($M$4:M201)</f>
        <v>66.10606060606061</v>
      </c>
      <c r="AR201" s="232">
        <f>AVERAGE($N$4:N201)</f>
        <v>66.75757575757575</v>
      </c>
      <c r="AS201" s="232">
        <f>AVERAGE($O$4:O201)</f>
        <v>398.1818181818182</v>
      </c>
      <c r="AT201" s="232">
        <f>AVERAGE($P$4:P201)</f>
        <v>66.36363636363639</v>
      </c>
    </row>
    <row r="202" spans="2:46" ht="13.5">
      <c r="B202" s="47">
        <v>199</v>
      </c>
      <c r="C202" s="22" t="s">
        <v>295</v>
      </c>
      <c r="D202" s="47" t="s">
        <v>162</v>
      </c>
      <c r="E202" s="47" t="s">
        <v>268</v>
      </c>
      <c r="F202" s="47" t="s">
        <v>292</v>
      </c>
      <c r="G202" s="47" t="s">
        <v>293</v>
      </c>
      <c r="H202" s="79">
        <v>79.5</v>
      </c>
      <c r="I202" s="47">
        <v>95</v>
      </c>
      <c r="J202" s="47">
        <v>75</v>
      </c>
      <c r="K202" s="47">
        <v>80</v>
      </c>
      <c r="L202" s="47">
        <v>100</v>
      </c>
      <c r="M202" s="47">
        <v>110</v>
      </c>
      <c r="N202" s="47">
        <v>30</v>
      </c>
      <c r="O202" s="47">
        <f t="shared" si="7"/>
        <v>490</v>
      </c>
      <c r="P202" s="80">
        <f t="shared" si="8"/>
        <v>81.66666666666667</v>
      </c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81" t="s">
        <v>296</v>
      </c>
      <c r="AI202" s="371" t="s">
        <v>167</v>
      </c>
      <c r="AJ202" s="371"/>
      <c r="AK202" s="371"/>
      <c r="AM202" s="232">
        <f>AVERAGE($I$4:I202)</f>
        <v>64.5929648241206</v>
      </c>
      <c r="AN202" s="232">
        <f>AVERAGE($J$4:J202)</f>
        <v>68.84924623115577</v>
      </c>
      <c r="AO202" s="232">
        <f>AVERAGE($K$4:K202)</f>
        <v>66.20100502512562</v>
      </c>
      <c r="AP202" s="232">
        <f>AVERAGE($L$4:L202)</f>
        <v>66.10050251256281</v>
      </c>
      <c r="AQ202" s="232">
        <f>AVERAGE($M$4:M202)</f>
        <v>66.32663316582915</v>
      </c>
      <c r="AR202" s="232">
        <f>AVERAGE($N$4:N202)</f>
        <v>66.57286432160804</v>
      </c>
      <c r="AS202" s="232">
        <f>AVERAGE($O$4:O202)</f>
        <v>398.643216080402</v>
      </c>
      <c r="AT202" s="232">
        <f>AVERAGE($P$4:P202)</f>
        <v>66.44053601340035</v>
      </c>
    </row>
    <row r="203" spans="2:46" ht="13.5">
      <c r="B203" s="47">
        <v>200</v>
      </c>
      <c r="C203" s="22" t="s">
        <v>552</v>
      </c>
      <c r="D203" s="47" t="s">
        <v>320</v>
      </c>
      <c r="E203" s="47" t="s">
        <v>152</v>
      </c>
      <c r="F203" s="47" t="s">
        <v>321</v>
      </c>
      <c r="G203" s="47" t="s">
        <v>152</v>
      </c>
      <c r="H203" s="79">
        <v>1</v>
      </c>
      <c r="I203" s="47">
        <v>60</v>
      </c>
      <c r="J203" s="47">
        <v>60</v>
      </c>
      <c r="K203" s="47">
        <v>60</v>
      </c>
      <c r="L203" s="47">
        <v>85</v>
      </c>
      <c r="M203" s="47">
        <v>85</v>
      </c>
      <c r="N203" s="47">
        <v>85</v>
      </c>
      <c r="O203" s="47">
        <f t="shared" si="7"/>
        <v>435</v>
      </c>
      <c r="P203" s="80">
        <f t="shared" si="8"/>
        <v>72.5</v>
      </c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78" t="s">
        <v>167</v>
      </c>
      <c r="AI203" s="426" t="s">
        <v>203</v>
      </c>
      <c r="AJ203" s="427"/>
      <c r="AK203" s="428"/>
      <c r="AM203" s="232">
        <f>AVERAGE($I$4:I203)</f>
        <v>64.57</v>
      </c>
      <c r="AN203" s="232">
        <f>AVERAGE($J$4:J203)</f>
        <v>68.805</v>
      </c>
      <c r="AO203" s="232">
        <f>AVERAGE($K$4:K203)</f>
        <v>66.17</v>
      </c>
      <c r="AP203" s="232">
        <f>AVERAGE($L$4:L203)</f>
        <v>66.195</v>
      </c>
      <c r="AQ203" s="232">
        <f>AVERAGE($M$4:M203)</f>
        <v>66.42</v>
      </c>
      <c r="AR203" s="232">
        <f>AVERAGE($N$4:N203)</f>
        <v>66.665</v>
      </c>
      <c r="AS203" s="232">
        <f>AVERAGE($O$4:O203)</f>
        <v>398.825</v>
      </c>
      <c r="AT203" s="232">
        <f>AVERAGE($P$4:P203)</f>
        <v>66.47083333333335</v>
      </c>
    </row>
    <row r="204" spans="2:46" ht="13.5">
      <c r="B204" s="47">
        <v>201</v>
      </c>
      <c r="C204" s="22" t="s">
        <v>554</v>
      </c>
      <c r="D204" s="47" t="s">
        <v>268</v>
      </c>
      <c r="E204" s="47" t="s">
        <v>152</v>
      </c>
      <c r="F204" s="47" t="s">
        <v>321</v>
      </c>
      <c r="G204" s="47" t="s">
        <v>152</v>
      </c>
      <c r="H204" s="79">
        <v>5</v>
      </c>
      <c r="I204" s="47">
        <v>48</v>
      </c>
      <c r="J204" s="47">
        <v>72</v>
      </c>
      <c r="K204" s="47">
        <v>48</v>
      </c>
      <c r="L204" s="47">
        <v>72</v>
      </c>
      <c r="M204" s="47">
        <v>48</v>
      </c>
      <c r="N204" s="47">
        <v>48</v>
      </c>
      <c r="O204" s="47">
        <f t="shared" si="7"/>
        <v>336</v>
      </c>
      <c r="P204" s="80">
        <f t="shared" si="8"/>
        <v>56</v>
      </c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78" t="s">
        <v>167</v>
      </c>
      <c r="AI204" s="423" t="s">
        <v>167</v>
      </c>
      <c r="AJ204" s="424"/>
      <c r="AK204" s="425"/>
      <c r="AM204" s="232">
        <f>AVERAGE($I$4:I204)</f>
        <v>64.48756218905473</v>
      </c>
      <c r="AN204" s="232">
        <f>AVERAGE($J$4:J204)</f>
        <v>68.82089552238806</v>
      </c>
      <c r="AO204" s="232">
        <f>AVERAGE($K$4:K204)</f>
        <v>66.07960199004975</v>
      </c>
      <c r="AP204" s="232">
        <f>AVERAGE($L$4:L204)</f>
        <v>66.22388059701493</v>
      </c>
      <c r="AQ204" s="232">
        <f>AVERAGE($M$4:M204)</f>
        <v>66.32835820895522</v>
      </c>
      <c r="AR204" s="232">
        <f>AVERAGE($N$4:N204)</f>
        <v>66.57213930348259</v>
      </c>
      <c r="AS204" s="232">
        <f>AVERAGE($O$4:O204)</f>
        <v>398.5124378109453</v>
      </c>
      <c r="AT204" s="232">
        <f>AVERAGE($P$4:P204)</f>
        <v>66.41873963515756</v>
      </c>
    </row>
    <row r="205" spans="2:46" ht="13.5">
      <c r="B205" s="47">
        <v>202</v>
      </c>
      <c r="C205" s="22" t="s">
        <v>555</v>
      </c>
      <c r="D205" s="47" t="s">
        <v>268</v>
      </c>
      <c r="E205" s="47" t="s">
        <v>152</v>
      </c>
      <c r="F205" s="47" t="s">
        <v>556</v>
      </c>
      <c r="G205" s="47" t="s">
        <v>152</v>
      </c>
      <c r="H205" s="79">
        <v>28.5</v>
      </c>
      <c r="I205" s="47">
        <v>190</v>
      </c>
      <c r="J205" s="47">
        <v>33</v>
      </c>
      <c r="K205" s="47">
        <v>58</v>
      </c>
      <c r="L205" s="47">
        <v>33</v>
      </c>
      <c r="M205" s="47">
        <v>58</v>
      </c>
      <c r="N205" s="47">
        <v>33</v>
      </c>
      <c r="O205" s="47">
        <f t="shared" si="7"/>
        <v>405</v>
      </c>
      <c r="P205" s="80">
        <f t="shared" si="8"/>
        <v>67.5</v>
      </c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82" t="s">
        <v>203</v>
      </c>
      <c r="AI205" s="423" t="s">
        <v>167</v>
      </c>
      <c r="AJ205" s="424"/>
      <c r="AK205" s="425"/>
      <c r="AM205" s="232">
        <f>AVERAGE($I$4:I205)</f>
        <v>65.10891089108911</v>
      </c>
      <c r="AN205" s="232">
        <f>AVERAGE($J$4:J205)</f>
        <v>68.64356435643565</v>
      </c>
      <c r="AO205" s="232">
        <f>AVERAGE($K$4:K205)</f>
        <v>66.03960396039604</v>
      </c>
      <c r="AP205" s="232">
        <f>AVERAGE($L$4:L205)</f>
        <v>66.05940594059406</v>
      </c>
      <c r="AQ205" s="232">
        <f>AVERAGE($M$4:M205)</f>
        <v>66.2871287128713</v>
      </c>
      <c r="AR205" s="232">
        <f>AVERAGE($N$4:N205)</f>
        <v>66.4059405940594</v>
      </c>
      <c r="AS205" s="232">
        <f>AVERAGE($O$4:O205)</f>
        <v>398.54455445544556</v>
      </c>
      <c r="AT205" s="232">
        <f>AVERAGE($P$4:P205)</f>
        <v>66.42409240924094</v>
      </c>
    </row>
    <row r="206" spans="2:46" ht="13.5">
      <c r="B206" s="47">
        <v>203</v>
      </c>
      <c r="C206" s="22" t="s">
        <v>558</v>
      </c>
      <c r="D206" s="47" t="s">
        <v>183</v>
      </c>
      <c r="E206" s="47" t="s">
        <v>268</v>
      </c>
      <c r="F206" s="47" t="s">
        <v>228</v>
      </c>
      <c r="G206" s="47" t="s">
        <v>304</v>
      </c>
      <c r="H206" s="79">
        <v>41.5</v>
      </c>
      <c r="I206" s="47">
        <v>70</v>
      </c>
      <c r="J206" s="47">
        <v>80</v>
      </c>
      <c r="K206" s="47">
        <v>65</v>
      </c>
      <c r="L206" s="47">
        <v>90</v>
      </c>
      <c r="M206" s="47">
        <v>65</v>
      </c>
      <c r="N206" s="47">
        <v>85</v>
      </c>
      <c r="O206" s="47">
        <f t="shared" si="7"/>
        <v>455</v>
      </c>
      <c r="P206" s="80">
        <f t="shared" si="8"/>
        <v>75.83333333333333</v>
      </c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78" t="s">
        <v>167</v>
      </c>
      <c r="AI206" s="423" t="s">
        <v>167</v>
      </c>
      <c r="AJ206" s="424"/>
      <c r="AK206" s="425"/>
      <c r="AM206" s="232">
        <f>AVERAGE($I$4:I206)</f>
        <v>65.13300492610837</v>
      </c>
      <c r="AN206" s="232">
        <f>AVERAGE($J$4:J206)</f>
        <v>68.69950738916256</v>
      </c>
      <c r="AO206" s="232">
        <f>AVERAGE($K$4:K206)</f>
        <v>66.03448275862068</v>
      </c>
      <c r="AP206" s="232">
        <f>AVERAGE($L$4:L206)</f>
        <v>66.17733990147784</v>
      </c>
      <c r="AQ206" s="232">
        <f>AVERAGE($M$4:M206)</f>
        <v>66.2807881773399</v>
      </c>
      <c r="AR206" s="232">
        <f>AVERAGE($N$4:N206)</f>
        <v>66.49753694581281</v>
      </c>
      <c r="AS206" s="232">
        <f>AVERAGE($O$4:O206)</f>
        <v>398.8226600985222</v>
      </c>
      <c r="AT206" s="232">
        <f>AVERAGE($P$4:P206)</f>
        <v>66.47044334975371</v>
      </c>
    </row>
    <row r="207" spans="2:46" ht="13.5">
      <c r="B207" s="47">
        <v>204</v>
      </c>
      <c r="C207" s="22" t="s">
        <v>559</v>
      </c>
      <c r="D207" s="47" t="s">
        <v>171</v>
      </c>
      <c r="E207" s="47" t="s">
        <v>152</v>
      </c>
      <c r="F207" s="47" t="s">
        <v>286</v>
      </c>
      <c r="G207" s="47" t="s">
        <v>152</v>
      </c>
      <c r="H207" s="79">
        <v>7.2</v>
      </c>
      <c r="I207" s="47">
        <v>50</v>
      </c>
      <c r="J207" s="47">
        <v>65</v>
      </c>
      <c r="K207" s="47">
        <v>90</v>
      </c>
      <c r="L207" s="47">
        <v>35</v>
      </c>
      <c r="M207" s="47">
        <v>35</v>
      </c>
      <c r="N207" s="47">
        <v>15</v>
      </c>
      <c r="O207" s="47">
        <f t="shared" si="7"/>
        <v>290</v>
      </c>
      <c r="P207" s="80">
        <f t="shared" si="8"/>
        <v>48.333333333333336</v>
      </c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78" t="s">
        <v>167</v>
      </c>
      <c r="AI207" s="423" t="s">
        <v>168</v>
      </c>
      <c r="AJ207" s="424"/>
      <c r="AK207" s="425"/>
      <c r="AM207" s="232">
        <f>AVERAGE($I$4:I207)</f>
        <v>65.05882352941177</v>
      </c>
      <c r="AN207" s="232">
        <f>AVERAGE($J$4:J207)</f>
        <v>68.68137254901961</v>
      </c>
      <c r="AO207" s="232">
        <f>AVERAGE($K$4:K207)</f>
        <v>66.15196078431373</v>
      </c>
      <c r="AP207" s="232">
        <f>AVERAGE($L$4:L207)</f>
        <v>66.02450980392157</v>
      </c>
      <c r="AQ207" s="232">
        <f>AVERAGE($M$4:M207)</f>
        <v>66.12745098039215</v>
      </c>
      <c r="AR207" s="232">
        <f>AVERAGE($N$4:N207)</f>
        <v>66.24509803921569</v>
      </c>
      <c r="AS207" s="232">
        <f>AVERAGE($O$4:O207)</f>
        <v>398.28921568627453</v>
      </c>
      <c r="AT207" s="232">
        <f>AVERAGE($P$4:P207)</f>
        <v>66.38153594771244</v>
      </c>
    </row>
    <row r="208" spans="2:46" ht="13.5">
      <c r="B208" s="47">
        <v>205</v>
      </c>
      <c r="C208" s="22" t="s">
        <v>560</v>
      </c>
      <c r="D208" s="47" t="s">
        <v>171</v>
      </c>
      <c r="E208" s="47" t="s">
        <v>298</v>
      </c>
      <c r="F208" s="47" t="s">
        <v>286</v>
      </c>
      <c r="G208" s="47" t="s">
        <v>152</v>
      </c>
      <c r="H208" s="79">
        <v>125.8</v>
      </c>
      <c r="I208" s="47">
        <v>75</v>
      </c>
      <c r="J208" s="47">
        <v>90</v>
      </c>
      <c r="K208" s="47">
        <v>140</v>
      </c>
      <c r="L208" s="47">
        <v>60</v>
      </c>
      <c r="M208" s="47">
        <v>60</v>
      </c>
      <c r="N208" s="47">
        <v>40</v>
      </c>
      <c r="O208" s="47">
        <f t="shared" si="7"/>
        <v>465</v>
      </c>
      <c r="P208" s="80">
        <f t="shared" si="8"/>
        <v>77.5</v>
      </c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78" t="s">
        <v>169</v>
      </c>
      <c r="AI208" s="423" t="s">
        <v>167</v>
      </c>
      <c r="AJ208" s="424"/>
      <c r="AK208" s="425"/>
      <c r="AM208" s="232">
        <f>AVERAGE($I$4:I208)</f>
        <v>65.10731707317073</v>
      </c>
      <c r="AN208" s="232">
        <f>AVERAGE($J$4:J208)</f>
        <v>68.78536585365853</v>
      </c>
      <c r="AO208" s="232">
        <f>AVERAGE($K$4:K208)</f>
        <v>66.51219512195122</v>
      </c>
      <c r="AP208" s="232">
        <f>AVERAGE($L$4:L208)</f>
        <v>65.99512195121952</v>
      </c>
      <c r="AQ208" s="232">
        <f>AVERAGE($M$4:M208)</f>
        <v>66.09756097560975</v>
      </c>
      <c r="AR208" s="232">
        <f>AVERAGE($N$4:N208)</f>
        <v>66.1170731707317</v>
      </c>
      <c r="AS208" s="232">
        <f>AVERAGE($O$4:O208)</f>
        <v>398.6146341463415</v>
      </c>
      <c r="AT208" s="232">
        <f>AVERAGE($P$4:P208)</f>
        <v>66.4357723577236</v>
      </c>
    </row>
    <row r="209" spans="2:46" ht="13.5">
      <c r="B209" s="47">
        <v>206</v>
      </c>
      <c r="C209" s="22" t="s">
        <v>561</v>
      </c>
      <c r="D209" s="47" t="s">
        <v>183</v>
      </c>
      <c r="E209" s="47" t="s">
        <v>152</v>
      </c>
      <c r="F209" s="47" t="s">
        <v>391</v>
      </c>
      <c r="G209" s="47" t="s">
        <v>190</v>
      </c>
      <c r="H209" s="79">
        <v>14</v>
      </c>
      <c r="I209" s="47">
        <v>100</v>
      </c>
      <c r="J209" s="47">
        <v>70</v>
      </c>
      <c r="K209" s="47">
        <v>70</v>
      </c>
      <c r="L209" s="47">
        <v>65</v>
      </c>
      <c r="M209" s="47">
        <v>65</v>
      </c>
      <c r="N209" s="47">
        <v>45</v>
      </c>
      <c r="O209" s="47">
        <f t="shared" si="7"/>
        <v>415</v>
      </c>
      <c r="P209" s="80">
        <f t="shared" si="8"/>
        <v>69.16666666666667</v>
      </c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78" t="s">
        <v>167</v>
      </c>
      <c r="AI209" s="423" t="s">
        <v>167</v>
      </c>
      <c r="AJ209" s="424"/>
      <c r="AK209" s="425"/>
      <c r="AM209" s="232">
        <f>AVERAGE($I$4:I209)</f>
        <v>65.27669902912622</v>
      </c>
      <c r="AN209" s="232">
        <f>AVERAGE($J$4:J209)</f>
        <v>68.79126213592232</v>
      </c>
      <c r="AO209" s="232">
        <f>AVERAGE($K$4:K209)</f>
        <v>66.52912621359224</v>
      </c>
      <c r="AP209" s="232">
        <f>AVERAGE($L$4:L209)</f>
        <v>65.99029126213593</v>
      </c>
      <c r="AQ209" s="232">
        <f>AVERAGE($M$4:M209)</f>
        <v>66.09223300970874</v>
      </c>
      <c r="AR209" s="232">
        <f>AVERAGE($N$4:N209)</f>
        <v>66.01456310679612</v>
      </c>
      <c r="AS209" s="232">
        <f>AVERAGE($O$4:O209)</f>
        <v>398.69417475728153</v>
      </c>
      <c r="AT209" s="232">
        <f>AVERAGE($P$4:P209)</f>
        <v>66.44902912621362</v>
      </c>
    </row>
    <row r="210" spans="2:46" ht="13.5">
      <c r="B210" s="47">
        <v>207</v>
      </c>
      <c r="C210" s="22" t="s">
        <v>562</v>
      </c>
      <c r="D210" s="47" t="s">
        <v>205</v>
      </c>
      <c r="E210" s="47" t="s">
        <v>160</v>
      </c>
      <c r="F210" s="47" t="s">
        <v>331</v>
      </c>
      <c r="G210" s="47" t="s">
        <v>206</v>
      </c>
      <c r="H210" s="79">
        <v>64.8</v>
      </c>
      <c r="I210" s="47">
        <v>65</v>
      </c>
      <c r="J210" s="47">
        <v>75</v>
      </c>
      <c r="K210" s="47">
        <v>105</v>
      </c>
      <c r="L210" s="47">
        <v>35</v>
      </c>
      <c r="M210" s="47">
        <v>65</v>
      </c>
      <c r="N210" s="47">
        <v>85</v>
      </c>
      <c r="O210" s="47">
        <f aca="true" t="shared" si="9" ref="O210:O229">SUM(I210:N210)</f>
        <v>430</v>
      </c>
      <c r="P210" s="80">
        <f aca="true" t="shared" si="10" ref="P210:P229">AVERAGE(I210:N210)</f>
        <v>71.66666666666667</v>
      </c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78" t="s">
        <v>167</v>
      </c>
      <c r="AI210" s="426" t="s">
        <v>203</v>
      </c>
      <c r="AJ210" s="427"/>
      <c r="AK210" s="428"/>
      <c r="AM210" s="232">
        <f>AVERAGE($I$4:I210)</f>
        <v>65.27536231884058</v>
      </c>
      <c r="AN210" s="232">
        <f>AVERAGE($J$4:J210)</f>
        <v>68.82125603864735</v>
      </c>
      <c r="AO210" s="232">
        <f>AVERAGE($K$4:K210)</f>
        <v>66.71497584541063</v>
      </c>
      <c r="AP210" s="232">
        <f>AVERAGE($L$4:L210)</f>
        <v>65.84057971014492</v>
      </c>
      <c r="AQ210" s="232">
        <f>AVERAGE($M$4:M210)</f>
        <v>66.08695652173913</v>
      </c>
      <c r="AR210" s="232">
        <f>AVERAGE($N$4:N210)</f>
        <v>66.10628019323671</v>
      </c>
      <c r="AS210" s="232">
        <f>AVERAGE($O$4:O210)</f>
        <v>398.84541062801935</v>
      </c>
      <c r="AT210" s="232">
        <f>AVERAGE($P$4:P210)</f>
        <v>66.4742351046699</v>
      </c>
    </row>
    <row r="211" spans="2:46" ht="13.5">
      <c r="B211" s="47">
        <v>208</v>
      </c>
      <c r="C211" s="22" t="s">
        <v>324</v>
      </c>
      <c r="D211" s="47" t="s">
        <v>298</v>
      </c>
      <c r="E211" s="47" t="s">
        <v>205</v>
      </c>
      <c r="F211" s="47" t="s">
        <v>285</v>
      </c>
      <c r="G211" s="47" t="s">
        <v>286</v>
      </c>
      <c r="H211" s="79">
        <v>400</v>
      </c>
      <c r="I211" s="47">
        <v>75</v>
      </c>
      <c r="J211" s="47">
        <v>85</v>
      </c>
      <c r="K211" s="47">
        <v>200</v>
      </c>
      <c r="L211" s="47">
        <v>55</v>
      </c>
      <c r="M211" s="47">
        <v>65</v>
      </c>
      <c r="N211" s="47">
        <v>30</v>
      </c>
      <c r="O211" s="47">
        <f t="shared" si="9"/>
        <v>510</v>
      </c>
      <c r="P211" s="80">
        <f t="shared" si="10"/>
        <v>85</v>
      </c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81" t="s">
        <v>325</v>
      </c>
      <c r="AI211" s="371" t="s">
        <v>167</v>
      </c>
      <c r="AJ211" s="371"/>
      <c r="AK211" s="371"/>
      <c r="AM211" s="232">
        <f>AVERAGE($I$4:I211)</f>
        <v>65.32211538461539</v>
      </c>
      <c r="AN211" s="232">
        <f>AVERAGE($J$4:J211)</f>
        <v>68.89903846153847</v>
      </c>
      <c r="AO211" s="232">
        <f>AVERAGE($K$4:K211)</f>
        <v>67.35576923076923</v>
      </c>
      <c r="AP211" s="232">
        <f>AVERAGE($L$4:L211)</f>
        <v>65.78846153846153</v>
      </c>
      <c r="AQ211" s="232">
        <f>AVERAGE($M$4:M211)</f>
        <v>66.08173076923077</v>
      </c>
      <c r="AR211" s="232">
        <f>AVERAGE($N$4:N211)</f>
        <v>65.9326923076923</v>
      </c>
      <c r="AS211" s="232">
        <f>AVERAGE($O$4:O211)</f>
        <v>399.3798076923077</v>
      </c>
      <c r="AT211" s="232">
        <f>AVERAGE($P$4:P211)</f>
        <v>66.5633012820513</v>
      </c>
    </row>
    <row r="212" spans="2:46" ht="13.5">
      <c r="B212" s="47">
        <v>209</v>
      </c>
      <c r="C212" s="22" t="s">
        <v>564</v>
      </c>
      <c r="D212" s="47" t="s">
        <v>183</v>
      </c>
      <c r="E212" s="47" t="s">
        <v>152</v>
      </c>
      <c r="F212" s="47" t="s">
        <v>196</v>
      </c>
      <c r="G212" s="47" t="s">
        <v>190</v>
      </c>
      <c r="H212" s="79">
        <v>7.8</v>
      </c>
      <c r="I212" s="47">
        <v>60</v>
      </c>
      <c r="J212" s="47">
        <v>80</v>
      </c>
      <c r="K212" s="47">
        <v>50</v>
      </c>
      <c r="L212" s="47">
        <v>40</v>
      </c>
      <c r="M212" s="47">
        <v>40</v>
      </c>
      <c r="N212" s="47">
        <v>30</v>
      </c>
      <c r="O212" s="47">
        <f t="shared" si="9"/>
        <v>300</v>
      </c>
      <c r="P212" s="80">
        <f t="shared" si="10"/>
        <v>50</v>
      </c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78" t="s">
        <v>167</v>
      </c>
      <c r="AI212" s="423" t="s">
        <v>168</v>
      </c>
      <c r="AJ212" s="424"/>
      <c r="AK212" s="425"/>
      <c r="AM212" s="232">
        <f>AVERAGE($I$4:I212)</f>
        <v>65.29665071770334</v>
      </c>
      <c r="AN212" s="232">
        <f>AVERAGE($J$4:J212)</f>
        <v>68.95215311004785</v>
      </c>
      <c r="AO212" s="232">
        <f>AVERAGE($K$4:K212)</f>
        <v>67.27272727272727</v>
      </c>
      <c r="AP212" s="232">
        <f>AVERAGE($L$4:L212)</f>
        <v>65.66507177033493</v>
      </c>
      <c r="AQ212" s="232">
        <f>AVERAGE($M$4:M212)</f>
        <v>65.95693779904306</v>
      </c>
      <c r="AR212" s="232">
        <f>AVERAGE($N$4:N212)</f>
        <v>65.76076555023923</v>
      </c>
      <c r="AS212" s="232">
        <f>AVERAGE($O$4:O212)</f>
        <v>398.9043062200957</v>
      </c>
      <c r="AT212" s="232">
        <f>AVERAGE($P$4:P212)</f>
        <v>66.48405103668263</v>
      </c>
    </row>
    <row r="213" spans="2:46" ht="13.5">
      <c r="B213" s="47">
        <v>210</v>
      </c>
      <c r="C213" s="22" t="s">
        <v>565</v>
      </c>
      <c r="D213" s="47" t="s">
        <v>183</v>
      </c>
      <c r="E213" s="47" t="s">
        <v>152</v>
      </c>
      <c r="F213" s="47" t="s">
        <v>196</v>
      </c>
      <c r="G213" s="47" t="s">
        <v>566</v>
      </c>
      <c r="H213" s="79">
        <v>48.7</v>
      </c>
      <c r="I213" s="47">
        <v>90</v>
      </c>
      <c r="J213" s="47">
        <v>120</v>
      </c>
      <c r="K213" s="47">
        <v>75</v>
      </c>
      <c r="L213" s="47">
        <v>60</v>
      </c>
      <c r="M213" s="47">
        <v>60</v>
      </c>
      <c r="N213" s="47">
        <v>45</v>
      </c>
      <c r="O213" s="47">
        <f t="shared" si="9"/>
        <v>450</v>
      </c>
      <c r="P213" s="80">
        <f t="shared" si="10"/>
        <v>75</v>
      </c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78" t="s">
        <v>169</v>
      </c>
      <c r="AI213" s="423" t="s">
        <v>167</v>
      </c>
      <c r="AJ213" s="424"/>
      <c r="AK213" s="425"/>
      <c r="AM213" s="232">
        <f>AVERAGE($I$4:I213)</f>
        <v>65.41428571428571</v>
      </c>
      <c r="AN213" s="232">
        <f>AVERAGE($J$4:J213)</f>
        <v>69.1952380952381</v>
      </c>
      <c r="AO213" s="232">
        <f>AVERAGE($K$4:K213)</f>
        <v>67.30952380952381</v>
      </c>
      <c r="AP213" s="232">
        <f>AVERAGE($L$4:L213)</f>
        <v>65.63809523809523</v>
      </c>
      <c r="AQ213" s="232">
        <f>AVERAGE($M$4:M213)</f>
        <v>65.92857142857143</v>
      </c>
      <c r="AR213" s="232">
        <f>AVERAGE($N$4:N213)</f>
        <v>65.66190476190476</v>
      </c>
      <c r="AS213" s="232">
        <f>AVERAGE($O$4:O213)</f>
        <v>399.14761904761906</v>
      </c>
      <c r="AT213" s="232">
        <f>AVERAGE($P$4:P213)</f>
        <v>66.52460317460319</v>
      </c>
    </row>
    <row r="214" spans="2:46" ht="13.5">
      <c r="B214" s="47">
        <v>211</v>
      </c>
      <c r="C214" s="22" t="s">
        <v>567</v>
      </c>
      <c r="D214" s="47" t="s">
        <v>162</v>
      </c>
      <c r="E214" s="47" t="s">
        <v>121</v>
      </c>
      <c r="F214" s="47" t="s">
        <v>209</v>
      </c>
      <c r="G214" s="47" t="s">
        <v>400</v>
      </c>
      <c r="H214" s="79">
        <v>3.9</v>
      </c>
      <c r="I214" s="47">
        <v>65</v>
      </c>
      <c r="J214" s="47">
        <v>95</v>
      </c>
      <c r="K214" s="47">
        <v>75</v>
      </c>
      <c r="L214" s="47">
        <v>55</v>
      </c>
      <c r="M214" s="47">
        <v>55</v>
      </c>
      <c r="N214" s="47">
        <v>85</v>
      </c>
      <c r="O214" s="47">
        <f t="shared" si="9"/>
        <v>430</v>
      </c>
      <c r="P214" s="80">
        <f t="shared" si="10"/>
        <v>71.66666666666667</v>
      </c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78" t="s">
        <v>167</v>
      </c>
      <c r="AI214" s="423" t="s">
        <v>167</v>
      </c>
      <c r="AJ214" s="424"/>
      <c r="AK214" s="425"/>
      <c r="AM214" s="232">
        <f>AVERAGE($I$4:I214)</f>
        <v>65.41232227488152</v>
      </c>
      <c r="AN214" s="232">
        <f>AVERAGE($J$4:J214)</f>
        <v>69.3175355450237</v>
      </c>
      <c r="AO214" s="232">
        <f>AVERAGE($K$4:K214)</f>
        <v>67.34597156398104</v>
      </c>
      <c r="AP214" s="232">
        <f>AVERAGE($L$4:L214)</f>
        <v>65.58767772511848</v>
      </c>
      <c r="AQ214" s="232">
        <f>AVERAGE($M$4:M214)</f>
        <v>65.87677725118483</v>
      </c>
      <c r="AR214" s="232">
        <f>AVERAGE($N$4:N214)</f>
        <v>65.75355450236967</v>
      </c>
      <c r="AS214" s="232">
        <f>AVERAGE($O$4:O214)</f>
        <v>399.29383886255926</v>
      </c>
      <c r="AT214" s="232">
        <f>AVERAGE($P$4:P214)</f>
        <v>66.54897314375988</v>
      </c>
    </row>
    <row r="215" spans="2:46" ht="13.5">
      <c r="B215" s="47">
        <v>212</v>
      </c>
      <c r="C215" s="22" t="s">
        <v>418</v>
      </c>
      <c r="D215" s="47" t="s">
        <v>171</v>
      </c>
      <c r="E215" s="47" t="s">
        <v>298</v>
      </c>
      <c r="F215" s="47" t="s">
        <v>181</v>
      </c>
      <c r="G215" s="47" t="s">
        <v>248</v>
      </c>
      <c r="H215" s="79">
        <v>118</v>
      </c>
      <c r="I215" s="47">
        <v>70</v>
      </c>
      <c r="J215" s="47">
        <v>130</v>
      </c>
      <c r="K215" s="47">
        <v>100</v>
      </c>
      <c r="L215" s="47">
        <v>55</v>
      </c>
      <c r="M215" s="47">
        <v>80</v>
      </c>
      <c r="N215" s="47">
        <v>65</v>
      </c>
      <c r="O215" s="47">
        <f t="shared" si="9"/>
        <v>500</v>
      </c>
      <c r="P215" s="80">
        <f t="shared" si="10"/>
        <v>83.33333333333333</v>
      </c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82" t="s">
        <v>203</v>
      </c>
      <c r="AI215" s="423" t="s">
        <v>167</v>
      </c>
      <c r="AJ215" s="424"/>
      <c r="AK215" s="425"/>
      <c r="AM215" s="232">
        <f>AVERAGE($I$4:I215)</f>
        <v>65.43396226415095</v>
      </c>
      <c r="AN215" s="232">
        <f>AVERAGE($J$4:J215)</f>
        <v>69.60377358490567</v>
      </c>
      <c r="AO215" s="232">
        <f>AVERAGE($K$4:K215)</f>
        <v>67.5</v>
      </c>
      <c r="AP215" s="232">
        <f>AVERAGE($L$4:L215)</f>
        <v>65.5377358490566</v>
      </c>
      <c r="AQ215" s="232">
        <f>AVERAGE($M$4:M215)</f>
        <v>65.94339622641509</v>
      </c>
      <c r="AR215" s="232">
        <f>AVERAGE($N$4:N215)</f>
        <v>65.75</v>
      </c>
      <c r="AS215" s="232">
        <f>AVERAGE($O$4:O215)</f>
        <v>399.7688679245283</v>
      </c>
      <c r="AT215" s="232">
        <f>AVERAGE($P$4:P215)</f>
        <v>66.62814465408806</v>
      </c>
    </row>
    <row r="216" spans="2:46" ht="13.5">
      <c r="B216" s="47">
        <v>213</v>
      </c>
      <c r="C216" s="22" t="s">
        <v>568</v>
      </c>
      <c r="D216" s="47" t="s">
        <v>171</v>
      </c>
      <c r="E216" s="47" t="s">
        <v>284</v>
      </c>
      <c r="F216" s="47" t="s">
        <v>286</v>
      </c>
      <c r="G216" s="47" t="s">
        <v>569</v>
      </c>
      <c r="H216" s="79">
        <v>20.5</v>
      </c>
      <c r="I216" s="47">
        <v>20</v>
      </c>
      <c r="J216" s="47">
        <v>10</v>
      </c>
      <c r="K216" s="47">
        <v>230</v>
      </c>
      <c r="L216" s="47">
        <v>10</v>
      </c>
      <c r="M216" s="47">
        <v>230</v>
      </c>
      <c r="N216" s="47">
        <v>5</v>
      </c>
      <c r="O216" s="47">
        <f t="shared" si="9"/>
        <v>505</v>
      </c>
      <c r="P216" s="80">
        <f t="shared" si="10"/>
        <v>84.16666666666667</v>
      </c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78" t="s">
        <v>167</v>
      </c>
      <c r="AI216" s="423" t="s">
        <v>167</v>
      </c>
      <c r="AJ216" s="424"/>
      <c r="AK216" s="425"/>
      <c r="AM216" s="232">
        <f>AVERAGE($I$4:I216)</f>
        <v>65.22065727699531</v>
      </c>
      <c r="AN216" s="232">
        <f>AVERAGE($J$4:J216)</f>
        <v>69.32394366197182</v>
      </c>
      <c r="AO216" s="232">
        <f>AVERAGE($K$4:K216)</f>
        <v>68.26291079812206</v>
      </c>
      <c r="AP216" s="232">
        <f>AVERAGE($L$4:L216)</f>
        <v>65.27699530516432</v>
      </c>
      <c r="AQ216" s="232">
        <f>AVERAGE($M$4:M216)</f>
        <v>66.71361502347418</v>
      </c>
      <c r="AR216" s="232">
        <f>AVERAGE($N$4:N216)</f>
        <v>65.46478873239437</v>
      </c>
      <c r="AS216" s="232">
        <f>AVERAGE($O$4:O216)</f>
        <v>400.26291079812205</v>
      </c>
      <c r="AT216" s="232">
        <f>AVERAGE($P$4:P216)</f>
        <v>66.71048513302036</v>
      </c>
    </row>
    <row r="217" spans="2:46" ht="13.5">
      <c r="B217" s="47">
        <v>214</v>
      </c>
      <c r="C217" s="22" t="s">
        <v>570</v>
      </c>
      <c r="D217" s="47" t="s">
        <v>171</v>
      </c>
      <c r="E217" s="47" t="s">
        <v>256</v>
      </c>
      <c r="F217" s="47" t="s">
        <v>181</v>
      </c>
      <c r="G217" s="47" t="s">
        <v>191</v>
      </c>
      <c r="H217" s="79">
        <v>54</v>
      </c>
      <c r="I217" s="47">
        <v>80</v>
      </c>
      <c r="J217" s="47">
        <v>125</v>
      </c>
      <c r="K217" s="47">
        <v>75</v>
      </c>
      <c r="L217" s="47">
        <v>40</v>
      </c>
      <c r="M217" s="47">
        <v>95</v>
      </c>
      <c r="N217" s="47">
        <v>85</v>
      </c>
      <c r="O217" s="47">
        <f t="shared" si="9"/>
        <v>500</v>
      </c>
      <c r="P217" s="80">
        <f t="shared" si="10"/>
        <v>83.33333333333333</v>
      </c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78" t="s">
        <v>167</v>
      </c>
      <c r="AI217" s="423" t="s">
        <v>167</v>
      </c>
      <c r="AJ217" s="424"/>
      <c r="AK217" s="425"/>
      <c r="AM217" s="232">
        <f>AVERAGE($I$4:I217)</f>
        <v>65.28971962616822</v>
      </c>
      <c r="AN217" s="232">
        <f>AVERAGE($J$4:J217)</f>
        <v>69.58411214953271</v>
      </c>
      <c r="AO217" s="232">
        <f>AVERAGE($K$4:K217)</f>
        <v>68.29439252336448</v>
      </c>
      <c r="AP217" s="232">
        <f>AVERAGE($L$4:L217)</f>
        <v>65.1588785046729</v>
      </c>
      <c r="AQ217" s="232">
        <f>AVERAGE($M$4:M217)</f>
        <v>66.84579439252336</v>
      </c>
      <c r="AR217" s="232">
        <f>AVERAGE($N$4:N217)</f>
        <v>65.55607476635514</v>
      </c>
      <c r="AS217" s="232">
        <f>AVERAGE($O$4:O217)</f>
        <v>400.7289719626168</v>
      </c>
      <c r="AT217" s="232">
        <f>AVERAGE($P$4:P217)</f>
        <v>66.78816199376948</v>
      </c>
    </row>
    <row r="218" spans="2:46" ht="13.5">
      <c r="B218" s="47">
        <v>215</v>
      </c>
      <c r="C218" s="22" t="s">
        <v>571</v>
      </c>
      <c r="D218" s="47" t="s">
        <v>444</v>
      </c>
      <c r="E218" s="47" t="s">
        <v>310</v>
      </c>
      <c r="F218" s="47" t="s">
        <v>228</v>
      </c>
      <c r="G218" s="47" t="s">
        <v>184</v>
      </c>
      <c r="H218" s="79">
        <v>28</v>
      </c>
      <c r="I218" s="47">
        <v>55</v>
      </c>
      <c r="J218" s="47">
        <v>95</v>
      </c>
      <c r="K218" s="47">
        <v>55</v>
      </c>
      <c r="L218" s="47">
        <v>35</v>
      </c>
      <c r="M218" s="47">
        <v>75</v>
      </c>
      <c r="N218" s="47">
        <v>115</v>
      </c>
      <c r="O218" s="47">
        <f t="shared" si="9"/>
        <v>430</v>
      </c>
      <c r="P218" s="80">
        <f t="shared" si="10"/>
        <v>71.66666666666667</v>
      </c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78" t="s">
        <v>167</v>
      </c>
      <c r="AI218" s="426" t="s">
        <v>203</v>
      </c>
      <c r="AJ218" s="427"/>
      <c r="AK218" s="428"/>
      <c r="AM218" s="232">
        <f>AVERAGE($I$4:I218)</f>
        <v>65.24186046511628</v>
      </c>
      <c r="AN218" s="232">
        <f>AVERAGE($J$4:J218)</f>
        <v>69.70232558139534</v>
      </c>
      <c r="AO218" s="232">
        <f>AVERAGE($K$4:K218)</f>
        <v>68.23255813953489</v>
      </c>
      <c r="AP218" s="232">
        <f>AVERAGE($L$4:L218)</f>
        <v>65.01860465116279</v>
      </c>
      <c r="AQ218" s="232">
        <f>AVERAGE($M$4:M218)</f>
        <v>66.88372093023256</v>
      </c>
      <c r="AR218" s="232">
        <f>AVERAGE($N$4:N218)</f>
        <v>65.7860465116279</v>
      </c>
      <c r="AS218" s="232">
        <f>AVERAGE($O$4:O218)</f>
        <v>400.86511627906975</v>
      </c>
      <c r="AT218" s="232">
        <f>AVERAGE($P$4:P218)</f>
        <v>66.8108527131783</v>
      </c>
    </row>
    <row r="219" spans="2:46" ht="13.5">
      <c r="B219" s="47">
        <v>216</v>
      </c>
      <c r="C219" s="22" t="s">
        <v>841</v>
      </c>
      <c r="D219" s="47" t="s">
        <v>842</v>
      </c>
      <c r="E219" s="47" t="s">
        <v>843</v>
      </c>
      <c r="F219" s="47" t="s">
        <v>844</v>
      </c>
      <c r="G219" s="47" t="s">
        <v>845</v>
      </c>
      <c r="H219" s="79">
        <v>8.8</v>
      </c>
      <c r="I219" s="47">
        <v>69</v>
      </c>
      <c r="J219" s="47">
        <v>80</v>
      </c>
      <c r="K219" s="47">
        <v>50</v>
      </c>
      <c r="L219" s="47">
        <v>50</v>
      </c>
      <c r="M219" s="47">
        <v>50</v>
      </c>
      <c r="N219" s="47">
        <v>40</v>
      </c>
      <c r="O219" s="47">
        <f t="shared" si="9"/>
        <v>339</v>
      </c>
      <c r="P219" s="80">
        <f t="shared" si="10"/>
        <v>56.5</v>
      </c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225" t="s">
        <v>167</v>
      </c>
      <c r="AI219" s="371" t="s">
        <v>168</v>
      </c>
      <c r="AJ219" s="371"/>
      <c r="AK219" s="371"/>
      <c r="AM219" s="232">
        <f>AVERAGE($I$4:I219)</f>
        <v>65.25925925925925</v>
      </c>
      <c r="AN219" s="232">
        <f>AVERAGE($J$4:J219)</f>
        <v>69.75</v>
      </c>
      <c r="AO219" s="232">
        <f>AVERAGE($K$4:K219)</f>
        <v>68.14814814814815</v>
      </c>
      <c r="AP219" s="232">
        <f>AVERAGE($L$4:L219)</f>
        <v>64.94907407407408</v>
      </c>
      <c r="AQ219" s="232">
        <f>AVERAGE($M$4:M219)</f>
        <v>66.80555555555556</v>
      </c>
      <c r="AR219" s="232">
        <f>AVERAGE($N$4:N219)</f>
        <v>65.66666666666667</v>
      </c>
      <c r="AS219" s="232">
        <f>AVERAGE($O$4:O219)</f>
        <v>400.5787037037037</v>
      </c>
      <c r="AT219" s="232">
        <f>AVERAGE($P$4:P219)</f>
        <v>66.76311728395063</v>
      </c>
    </row>
    <row r="220" spans="2:46" ht="13.5">
      <c r="B220" s="47">
        <v>217</v>
      </c>
      <c r="C220" s="22" t="s">
        <v>846</v>
      </c>
      <c r="D220" s="47" t="s">
        <v>842</v>
      </c>
      <c r="E220" s="47" t="s">
        <v>843</v>
      </c>
      <c r="F220" s="47" t="s">
        <v>847</v>
      </c>
      <c r="G220" s="47" t="s">
        <v>845</v>
      </c>
      <c r="H220" s="79">
        <v>125.8</v>
      </c>
      <c r="I220" s="47">
        <v>90</v>
      </c>
      <c r="J220" s="47">
        <v>130</v>
      </c>
      <c r="K220" s="47">
        <v>75</v>
      </c>
      <c r="L220" s="47">
        <v>75</v>
      </c>
      <c r="M220" s="47">
        <v>75</v>
      </c>
      <c r="N220" s="47">
        <v>55</v>
      </c>
      <c r="O220" s="47">
        <f t="shared" si="9"/>
        <v>500</v>
      </c>
      <c r="P220" s="80">
        <f t="shared" si="10"/>
        <v>83.33333333333333</v>
      </c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225" t="s">
        <v>169</v>
      </c>
      <c r="AI220" s="371" t="s">
        <v>168</v>
      </c>
      <c r="AJ220" s="371"/>
      <c r="AK220" s="371"/>
      <c r="AM220" s="232">
        <f>AVERAGE($I$4:I220)</f>
        <v>65.37327188940093</v>
      </c>
      <c r="AN220" s="232">
        <f>AVERAGE($J$4:J220)</f>
        <v>70.02764976958525</v>
      </c>
      <c r="AO220" s="232">
        <f>AVERAGE($K$4:K220)</f>
        <v>68.17972350230414</v>
      </c>
      <c r="AP220" s="232">
        <f>AVERAGE($L$4:L220)</f>
        <v>64.99539170506912</v>
      </c>
      <c r="AQ220" s="232">
        <f>AVERAGE($M$4:M220)</f>
        <v>66.84331797235023</v>
      </c>
      <c r="AR220" s="232">
        <f>AVERAGE($N$4:N220)</f>
        <v>65.61751152073732</v>
      </c>
      <c r="AS220" s="232">
        <f>AVERAGE($O$4:O220)</f>
        <v>401.036866359447</v>
      </c>
      <c r="AT220" s="232">
        <f>AVERAGE($P$4:P220)</f>
        <v>66.83947772657451</v>
      </c>
    </row>
    <row r="221" spans="2:46" ht="13.5">
      <c r="B221" s="47">
        <v>218</v>
      </c>
      <c r="C221" s="22" t="s">
        <v>848</v>
      </c>
      <c r="D221" s="47" t="s">
        <v>849</v>
      </c>
      <c r="E221" s="47" t="s">
        <v>843</v>
      </c>
      <c r="F221" s="47" t="s">
        <v>850</v>
      </c>
      <c r="G221" s="47" t="s">
        <v>851</v>
      </c>
      <c r="H221" s="79">
        <v>35</v>
      </c>
      <c r="I221" s="47">
        <v>40</v>
      </c>
      <c r="J221" s="47">
        <v>40</v>
      </c>
      <c r="K221" s="47">
        <v>40</v>
      </c>
      <c r="L221" s="47">
        <v>70</v>
      </c>
      <c r="M221" s="47">
        <v>40</v>
      </c>
      <c r="N221" s="47">
        <v>20</v>
      </c>
      <c r="O221" s="47">
        <f t="shared" si="9"/>
        <v>250</v>
      </c>
      <c r="P221" s="80">
        <f t="shared" si="10"/>
        <v>41.666666666666664</v>
      </c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225" t="s">
        <v>167</v>
      </c>
      <c r="AI221" s="371" t="s">
        <v>168</v>
      </c>
      <c r="AJ221" s="371"/>
      <c r="AK221" s="371"/>
      <c r="AM221" s="232">
        <f>AVERAGE($I$4:I221)</f>
        <v>65.25688073394495</v>
      </c>
      <c r="AN221" s="232">
        <f>AVERAGE($J$4:J221)</f>
        <v>69.88990825688073</v>
      </c>
      <c r="AO221" s="232">
        <f>AVERAGE($K$4:K221)</f>
        <v>68.05045871559633</v>
      </c>
      <c r="AP221" s="232">
        <f>AVERAGE($L$4:L221)</f>
        <v>65.01834862385321</v>
      </c>
      <c r="AQ221" s="232">
        <f>AVERAGE($M$4:M221)</f>
        <v>66.72018348623853</v>
      </c>
      <c r="AR221" s="232">
        <f>AVERAGE($N$4:N221)</f>
        <v>65.40825688073394</v>
      </c>
      <c r="AS221" s="232">
        <f>AVERAGE($O$4:O221)</f>
        <v>400.3440366972477</v>
      </c>
      <c r="AT221" s="232">
        <f>AVERAGE($P$4:P221)</f>
        <v>66.72400611620796</v>
      </c>
    </row>
    <row r="222" spans="2:46" ht="13.5">
      <c r="B222" s="47">
        <v>219</v>
      </c>
      <c r="C222" s="22" t="s">
        <v>852</v>
      </c>
      <c r="D222" s="47" t="s">
        <v>849</v>
      </c>
      <c r="E222" s="47" t="s">
        <v>853</v>
      </c>
      <c r="F222" s="47" t="s">
        <v>850</v>
      </c>
      <c r="G222" s="47" t="s">
        <v>851</v>
      </c>
      <c r="H222" s="79">
        <v>55</v>
      </c>
      <c r="I222" s="47">
        <v>50</v>
      </c>
      <c r="J222" s="47">
        <v>50</v>
      </c>
      <c r="K222" s="47">
        <v>120</v>
      </c>
      <c r="L222" s="47">
        <v>80</v>
      </c>
      <c r="M222" s="47">
        <v>80</v>
      </c>
      <c r="N222" s="47">
        <v>30</v>
      </c>
      <c r="O222" s="47">
        <f t="shared" si="9"/>
        <v>410</v>
      </c>
      <c r="P222" s="80">
        <f t="shared" si="10"/>
        <v>68.33333333333333</v>
      </c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225" t="s">
        <v>169</v>
      </c>
      <c r="AI222" s="371" t="s">
        <v>864</v>
      </c>
      <c r="AJ222" s="371"/>
      <c r="AK222" s="371"/>
      <c r="AM222" s="232">
        <f>AVERAGE($I$4:I222)</f>
        <v>65.18721461187215</v>
      </c>
      <c r="AN222" s="232">
        <f>AVERAGE($J$4:J222)</f>
        <v>69.79908675799086</v>
      </c>
      <c r="AO222" s="232">
        <f>AVERAGE($K$4:K222)</f>
        <v>68.28767123287672</v>
      </c>
      <c r="AP222" s="232">
        <f>AVERAGE($L$4:L222)</f>
        <v>65.08675799086758</v>
      </c>
      <c r="AQ222" s="232">
        <f>AVERAGE($M$4:M222)</f>
        <v>66.78082191780823</v>
      </c>
      <c r="AR222" s="232">
        <f>AVERAGE($N$4:N222)</f>
        <v>65.24657534246575</v>
      </c>
      <c r="AS222" s="232">
        <f>AVERAGE($O$4:O222)</f>
        <v>400.38812785388126</v>
      </c>
      <c r="AT222" s="232">
        <f>AVERAGE($P$4:P222)</f>
        <v>66.73135464231356</v>
      </c>
    </row>
    <row r="223" spans="2:46" ht="13.5">
      <c r="B223" s="47">
        <v>220</v>
      </c>
      <c r="C223" s="22" t="s">
        <v>854</v>
      </c>
      <c r="D223" s="47" t="s">
        <v>855</v>
      </c>
      <c r="E223" s="47" t="s">
        <v>856</v>
      </c>
      <c r="F223" s="47" t="s">
        <v>857</v>
      </c>
      <c r="G223" s="47" t="s">
        <v>858</v>
      </c>
      <c r="H223" s="79">
        <v>6.5</v>
      </c>
      <c r="I223" s="47">
        <v>50</v>
      </c>
      <c r="J223" s="47">
        <v>50</v>
      </c>
      <c r="K223" s="47">
        <v>30</v>
      </c>
      <c r="L223" s="47">
        <v>30</v>
      </c>
      <c r="M223" s="47">
        <v>30</v>
      </c>
      <c r="N223" s="47">
        <v>50</v>
      </c>
      <c r="O223" s="47">
        <f t="shared" si="9"/>
        <v>240</v>
      </c>
      <c r="P223" s="80">
        <f t="shared" si="10"/>
        <v>40</v>
      </c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225" t="s">
        <v>864</v>
      </c>
      <c r="AI223" s="423" t="s">
        <v>168</v>
      </c>
      <c r="AJ223" s="424"/>
      <c r="AK223" s="425"/>
      <c r="AM223" s="232">
        <f>AVERAGE($I$4:I223)</f>
        <v>65.11818181818182</v>
      </c>
      <c r="AN223" s="232">
        <f>AVERAGE($J$4:J223)</f>
        <v>69.7090909090909</v>
      </c>
      <c r="AO223" s="232">
        <f>AVERAGE($K$4:K223)</f>
        <v>68.11363636363636</v>
      </c>
      <c r="AP223" s="232">
        <f>AVERAGE($L$4:L223)</f>
        <v>64.92727272727272</v>
      </c>
      <c r="AQ223" s="232">
        <f>AVERAGE($M$4:M223)</f>
        <v>66.61363636363636</v>
      </c>
      <c r="AR223" s="232">
        <f>AVERAGE($N$4:N223)</f>
        <v>65.17727272727272</v>
      </c>
      <c r="AS223" s="232">
        <f>AVERAGE($O$4:O223)</f>
        <v>399.65909090909093</v>
      </c>
      <c r="AT223" s="232">
        <f>AVERAGE($P$4:P223)</f>
        <v>66.6098484848485</v>
      </c>
    </row>
    <row r="224" spans="2:46" ht="13.5">
      <c r="B224" s="47">
        <v>221</v>
      </c>
      <c r="C224" s="22" t="s">
        <v>859</v>
      </c>
      <c r="D224" s="47" t="s">
        <v>855</v>
      </c>
      <c r="E224" s="47" t="s">
        <v>856</v>
      </c>
      <c r="F224" s="47" t="s">
        <v>857</v>
      </c>
      <c r="G224" s="47" t="s">
        <v>858</v>
      </c>
      <c r="H224" s="79">
        <v>55.8</v>
      </c>
      <c r="I224" s="47">
        <v>100</v>
      </c>
      <c r="J224" s="47">
        <v>100</v>
      </c>
      <c r="K224" s="47">
        <v>80</v>
      </c>
      <c r="L224" s="47">
        <v>60</v>
      </c>
      <c r="M224" s="47">
        <v>60</v>
      </c>
      <c r="N224" s="47">
        <v>50</v>
      </c>
      <c r="O224" s="47">
        <f t="shared" si="9"/>
        <v>450</v>
      </c>
      <c r="P224" s="80">
        <f t="shared" si="10"/>
        <v>75</v>
      </c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225" t="s">
        <v>863</v>
      </c>
      <c r="AI224" s="426" t="s">
        <v>203</v>
      </c>
      <c r="AJ224" s="427"/>
      <c r="AK224" s="428"/>
      <c r="AM224" s="232">
        <f>AVERAGE($I$4:I224)</f>
        <v>65.27601809954751</v>
      </c>
      <c r="AN224" s="232">
        <f>AVERAGE($J$4:J224)</f>
        <v>69.84615384615384</v>
      </c>
      <c r="AO224" s="232">
        <f>AVERAGE($K$4:K224)</f>
        <v>68.16742081447964</v>
      </c>
      <c r="AP224" s="232">
        <f>AVERAGE($L$4:L224)</f>
        <v>64.90497737556561</v>
      </c>
      <c r="AQ224" s="232">
        <f>AVERAGE($M$4:M224)</f>
        <v>66.58371040723982</v>
      </c>
      <c r="AR224" s="232">
        <f>AVERAGE($N$4:N224)</f>
        <v>65.10859728506787</v>
      </c>
      <c r="AS224" s="232">
        <f>AVERAGE($O$4:O224)</f>
        <v>399.8868778280543</v>
      </c>
      <c r="AT224" s="232">
        <f>AVERAGE($P$4:P224)</f>
        <v>66.6478129713424</v>
      </c>
    </row>
    <row r="225" spans="2:46" ht="13.5">
      <c r="B225" s="47">
        <v>222</v>
      </c>
      <c r="C225" s="22" t="s">
        <v>865</v>
      </c>
      <c r="D225" s="47" t="s">
        <v>866</v>
      </c>
      <c r="E225" s="47" t="s">
        <v>853</v>
      </c>
      <c r="F225" s="47" t="s">
        <v>867</v>
      </c>
      <c r="G225" s="47" t="s">
        <v>868</v>
      </c>
      <c r="H225" s="79">
        <v>5</v>
      </c>
      <c r="I225" s="47">
        <v>55</v>
      </c>
      <c r="J225" s="47">
        <v>55</v>
      </c>
      <c r="K225" s="47">
        <v>85</v>
      </c>
      <c r="L225" s="47">
        <v>65</v>
      </c>
      <c r="M225" s="47">
        <v>85</v>
      </c>
      <c r="N225" s="47">
        <v>35</v>
      </c>
      <c r="O225" s="47">
        <f t="shared" si="9"/>
        <v>380</v>
      </c>
      <c r="P225" s="80">
        <f t="shared" si="10"/>
        <v>63.333333333333336</v>
      </c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225" t="s">
        <v>167</v>
      </c>
      <c r="AI225" s="423" t="s">
        <v>167</v>
      </c>
      <c r="AJ225" s="424"/>
      <c r="AK225" s="425"/>
      <c r="AM225" s="232">
        <f>AVERAGE($I$4:I225)</f>
        <v>65.22972972972973</v>
      </c>
      <c r="AN225" s="232">
        <f>AVERAGE($J$4:J225)</f>
        <v>69.77927927927928</v>
      </c>
      <c r="AO225" s="232">
        <f>AVERAGE($K$4:K225)</f>
        <v>68.24324324324324</v>
      </c>
      <c r="AP225" s="232">
        <f>AVERAGE($L$4:L225)</f>
        <v>64.9054054054054</v>
      </c>
      <c r="AQ225" s="232">
        <f>AVERAGE($M$4:M225)</f>
        <v>66.66666666666667</v>
      </c>
      <c r="AR225" s="232">
        <f>AVERAGE($N$4:N225)</f>
        <v>64.97297297297297</v>
      </c>
      <c r="AS225" s="232">
        <f>AVERAGE($O$4:O225)</f>
        <v>399.7972972972973</v>
      </c>
      <c r="AT225" s="232">
        <f>AVERAGE($P$4:P225)</f>
        <v>66.6328828828829</v>
      </c>
    </row>
    <row r="226" spans="2:46" ht="13.5">
      <c r="B226" s="47">
        <v>223</v>
      </c>
      <c r="C226" s="22" t="s">
        <v>869</v>
      </c>
      <c r="D226" s="47" t="s">
        <v>866</v>
      </c>
      <c r="E226" s="47" t="s">
        <v>843</v>
      </c>
      <c r="F226" s="47" t="s">
        <v>867</v>
      </c>
      <c r="G226" s="47" t="s">
        <v>870</v>
      </c>
      <c r="H226" s="79">
        <v>12</v>
      </c>
      <c r="I226" s="47">
        <v>35</v>
      </c>
      <c r="J226" s="47">
        <v>65</v>
      </c>
      <c r="K226" s="47">
        <v>35</v>
      </c>
      <c r="L226" s="47">
        <v>65</v>
      </c>
      <c r="M226" s="47">
        <v>35</v>
      </c>
      <c r="N226" s="47">
        <v>65</v>
      </c>
      <c r="O226" s="47">
        <f t="shared" si="9"/>
        <v>300</v>
      </c>
      <c r="P226" s="80">
        <f t="shared" si="10"/>
        <v>50</v>
      </c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225" t="s">
        <v>167</v>
      </c>
      <c r="AI226" s="371" t="s">
        <v>168</v>
      </c>
      <c r="AJ226" s="371"/>
      <c r="AK226" s="371"/>
      <c r="AM226" s="232">
        <f>AVERAGE($I$4:I226)</f>
        <v>65.09417040358744</v>
      </c>
      <c r="AN226" s="232">
        <f>AVERAGE($J$4:J226)</f>
        <v>69.75784753363229</v>
      </c>
      <c r="AO226" s="232">
        <f>AVERAGE($K$4:K226)</f>
        <v>68.09417040358744</v>
      </c>
      <c r="AP226" s="232">
        <f>AVERAGE($L$4:L226)</f>
        <v>64.90582959641256</v>
      </c>
      <c r="AQ226" s="232">
        <f>AVERAGE($M$4:M226)</f>
        <v>66.52466367713005</v>
      </c>
      <c r="AR226" s="232">
        <f>AVERAGE($N$4:N226)</f>
        <v>64.97309417040358</v>
      </c>
      <c r="AS226" s="232">
        <f>AVERAGE($O$4:O226)</f>
        <v>399.3497757847534</v>
      </c>
      <c r="AT226" s="232">
        <f>AVERAGE($P$4:P226)</f>
        <v>66.55829596412558</v>
      </c>
    </row>
    <row r="227" spans="2:46" ht="13.5">
      <c r="B227" s="47">
        <v>224</v>
      </c>
      <c r="C227" s="22" t="s">
        <v>871</v>
      </c>
      <c r="D227" s="47" t="s">
        <v>866</v>
      </c>
      <c r="E227" s="47" t="s">
        <v>843</v>
      </c>
      <c r="F227" s="47" t="s">
        <v>872</v>
      </c>
      <c r="G227" s="47" t="s">
        <v>870</v>
      </c>
      <c r="H227" s="79">
        <v>28.5</v>
      </c>
      <c r="I227" s="47">
        <v>75</v>
      </c>
      <c r="J227" s="47">
        <v>105</v>
      </c>
      <c r="K227" s="47">
        <v>75</v>
      </c>
      <c r="L227" s="47">
        <v>105</v>
      </c>
      <c r="M227" s="47">
        <v>75</v>
      </c>
      <c r="N227" s="47">
        <v>45</v>
      </c>
      <c r="O227" s="47">
        <f t="shared" si="9"/>
        <v>480</v>
      </c>
      <c r="P227" s="80">
        <f t="shared" si="10"/>
        <v>80</v>
      </c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225" t="s">
        <v>169</v>
      </c>
      <c r="AI227" s="423" t="s">
        <v>167</v>
      </c>
      <c r="AJ227" s="424"/>
      <c r="AK227" s="425"/>
      <c r="AM227" s="232">
        <f>AVERAGE($I$4:I227)</f>
        <v>65.13839285714286</v>
      </c>
      <c r="AN227" s="232">
        <f>AVERAGE($J$4:J227)</f>
        <v>69.91517857142857</v>
      </c>
      <c r="AO227" s="232">
        <f>AVERAGE($K$4:K227)</f>
        <v>68.125</v>
      </c>
      <c r="AP227" s="232">
        <f>AVERAGE($L$4:L227)</f>
        <v>65.08482142857143</v>
      </c>
      <c r="AQ227" s="232">
        <f>AVERAGE($M$4:M227)</f>
        <v>66.5625</v>
      </c>
      <c r="AR227" s="232">
        <f>AVERAGE($N$4:N227)</f>
        <v>64.88392857142857</v>
      </c>
      <c r="AS227" s="232">
        <f>AVERAGE($O$4:O227)</f>
        <v>399.70982142857144</v>
      </c>
      <c r="AT227" s="232">
        <f>AVERAGE($P$4:P227)</f>
        <v>66.61830357142858</v>
      </c>
    </row>
    <row r="228" spans="2:46" ht="13.5">
      <c r="B228" s="47">
        <v>225</v>
      </c>
      <c r="C228" s="22" t="s">
        <v>873</v>
      </c>
      <c r="D228" s="47" t="s">
        <v>855</v>
      </c>
      <c r="E228" s="47" t="s">
        <v>861</v>
      </c>
      <c r="F228" s="47" t="s">
        <v>874</v>
      </c>
      <c r="G228" s="47" t="s">
        <v>867</v>
      </c>
      <c r="H228" s="79">
        <v>16</v>
      </c>
      <c r="I228" s="47">
        <v>45</v>
      </c>
      <c r="J228" s="47">
        <v>55</v>
      </c>
      <c r="K228" s="47">
        <v>45</v>
      </c>
      <c r="L228" s="47">
        <v>65</v>
      </c>
      <c r="M228" s="47">
        <v>45</v>
      </c>
      <c r="N228" s="47">
        <v>75</v>
      </c>
      <c r="O228" s="47">
        <f t="shared" si="9"/>
        <v>330</v>
      </c>
      <c r="P228" s="80">
        <f t="shared" si="10"/>
        <v>55</v>
      </c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225" t="s">
        <v>167</v>
      </c>
      <c r="AI228" s="423" t="s">
        <v>167</v>
      </c>
      <c r="AJ228" s="424"/>
      <c r="AK228" s="425"/>
      <c r="AM228" s="232">
        <f>AVERAGE($I$4:I228)</f>
        <v>65.04888888888888</v>
      </c>
      <c r="AN228" s="232">
        <f>AVERAGE($J$4:J228)</f>
        <v>69.8488888888889</v>
      </c>
      <c r="AO228" s="232">
        <f>AVERAGE($K$4:K228)</f>
        <v>68.02222222222223</v>
      </c>
      <c r="AP228" s="232">
        <f>AVERAGE($L$4:L228)</f>
        <v>65.08444444444444</v>
      </c>
      <c r="AQ228" s="232">
        <f>AVERAGE($M$4:M228)</f>
        <v>66.46666666666667</v>
      </c>
      <c r="AR228" s="232">
        <f>AVERAGE($N$4:N228)</f>
        <v>64.92888888888889</v>
      </c>
      <c r="AS228" s="232">
        <f>AVERAGE($O$4:O228)</f>
        <v>399.4</v>
      </c>
      <c r="AT228" s="232">
        <f>AVERAGE($P$4:P228)</f>
        <v>66.56666666666668</v>
      </c>
    </row>
    <row r="229" spans="2:46" ht="13.5">
      <c r="B229" s="47">
        <v>226</v>
      </c>
      <c r="C229" s="22" t="s">
        <v>875</v>
      </c>
      <c r="D229" s="47" t="s">
        <v>866</v>
      </c>
      <c r="E229" s="47" t="s">
        <v>861</v>
      </c>
      <c r="F229" s="47" t="s">
        <v>876</v>
      </c>
      <c r="G229" s="47" t="s">
        <v>877</v>
      </c>
      <c r="H229" s="79">
        <v>220</v>
      </c>
      <c r="I229" s="47">
        <v>65</v>
      </c>
      <c r="J229" s="47">
        <v>40</v>
      </c>
      <c r="K229" s="47">
        <v>70</v>
      </c>
      <c r="L229" s="47">
        <v>80</v>
      </c>
      <c r="M229" s="47">
        <v>140</v>
      </c>
      <c r="N229" s="47">
        <v>70</v>
      </c>
      <c r="O229" s="47">
        <f t="shared" si="9"/>
        <v>465</v>
      </c>
      <c r="P229" s="80">
        <f t="shared" si="10"/>
        <v>77.5</v>
      </c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226" t="s">
        <v>203</v>
      </c>
      <c r="AI229" s="423" t="s">
        <v>167</v>
      </c>
      <c r="AJ229" s="424"/>
      <c r="AK229" s="425"/>
      <c r="AM229" s="232">
        <f>AVERAGE($I$4:I229)</f>
        <v>65.04867256637168</v>
      </c>
      <c r="AN229" s="232">
        <f>AVERAGE($J$4:J229)</f>
        <v>69.71681415929204</v>
      </c>
      <c r="AO229" s="232">
        <f>AVERAGE($K$4:K229)</f>
        <v>68.03097345132744</v>
      </c>
      <c r="AP229" s="232">
        <f>AVERAGE($L$4:L229)</f>
        <v>65.15044247787611</v>
      </c>
      <c r="AQ229" s="232">
        <f>AVERAGE($M$4:M229)</f>
        <v>66.79203539823008</v>
      </c>
      <c r="AR229" s="232">
        <f>AVERAGE($N$4:N229)</f>
        <v>64.95132743362832</v>
      </c>
      <c r="AS229" s="232">
        <f>AVERAGE($O$4:O229)</f>
        <v>399.69026548672565</v>
      </c>
      <c r="AT229" s="232">
        <f>AVERAGE($P$4:P229)</f>
        <v>66.61504424778762</v>
      </c>
    </row>
    <row r="230" spans="2:46" ht="13.5">
      <c r="B230" s="47">
        <v>227</v>
      </c>
      <c r="C230" s="22" t="s">
        <v>575</v>
      </c>
      <c r="D230" s="47" t="s">
        <v>576</v>
      </c>
      <c r="E230" s="47" t="s">
        <v>577</v>
      </c>
      <c r="F230" s="47" t="s">
        <v>578</v>
      </c>
      <c r="G230" s="47" t="s">
        <v>579</v>
      </c>
      <c r="H230" s="79">
        <v>50.5</v>
      </c>
      <c r="I230" s="47">
        <v>65</v>
      </c>
      <c r="J230" s="47">
        <v>80</v>
      </c>
      <c r="K230" s="47">
        <v>140</v>
      </c>
      <c r="L230" s="47">
        <v>40</v>
      </c>
      <c r="M230" s="47">
        <v>70</v>
      </c>
      <c r="N230" s="47">
        <v>70</v>
      </c>
      <c r="O230" s="47">
        <f aca="true" t="shared" si="11" ref="O230:O238">SUM(I230:N230)</f>
        <v>465</v>
      </c>
      <c r="P230" s="80">
        <f aca="true" t="shared" si="12" ref="P230:P238">AVERAGE(I230:N230)</f>
        <v>77.5</v>
      </c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225" t="s">
        <v>167</v>
      </c>
      <c r="AI230" s="423" t="s">
        <v>167</v>
      </c>
      <c r="AJ230" s="424"/>
      <c r="AK230" s="425"/>
      <c r="AM230" s="232">
        <f>AVERAGE($I$4:I230)</f>
        <v>65.04845814977973</v>
      </c>
      <c r="AN230" s="232">
        <f>AVERAGE($J$4:J230)</f>
        <v>69.76211453744493</v>
      </c>
      <c r="AO230" s="232">
        <f>AVERAGE($K$4:K230)</f>
        <v>68.34801762114537</v>
      </c>
      <c r="AP230" s="232">
        <f>AVERAGE($L$4:L230)</f>
        <v>65.03964757709251</v>
      </c>
      <c r="AQ230" s="232">
        <f>AVERAGE($M$4:M230)</f>
        <v>66.80616740088105</v>
      </c>
      <c r="AR230" s="232">
        <f>AVERAGE($N$4:N230)</f>
        <v>64.97356828193833</v>
      </c>
      <c r="AS230" s="232">
        <f>AVERAGE($O$4:O230)</f>
        <v>399.9779735682819</v>
      </c>
      <c r="AT230" s="232">
        <f>AVERAGE($P$4:P230)</f>
        <v>66.66299559471368</v>
      </c>
    </row>
    <row r="231" spans="2:46" ht="13.5">
      <c r="B231" s="47">
        <v>228</v>
      </c>
      <c r="C231" s="22" t="s">
        <v>573</v>
      </c>
      <c r="D231" s="47" t="s">
        <v>879</v>
      </c>
      <c r="E231" s="47" t="s">
        <v>849</v>
      </c>
      <c r="F231" s="47" t="s">
        <v>880</v>
      </c>
      <c r="G231" s="47" t="s">
        <v>881</v>
      </c>
      <c r="H231" s="79">
        <v>10.8</v>
      </c>
      <c r="I231" s="47">
        <v>45</v>
      </c>
      <c r="J231" s="47">
        <v>60</v>
      </c>
      <c r="K231" s="47">
        <v>30</v>
      </c>
      <c r="L231" s="47">
        <v>80</v>
      </c>
      <c r="M231" s="47">
        <v>50</v>
      </c>
      <c r="N231" s="47">
        <v>65</v>
      </c>
      <c r="O231" s="47">
        <f t="shared" si="11"/>
        <v>330</v>
      </c>
      <c r="P231" s="80">
        <f t="shared" si="12"/>
        <v>55</v>
      </c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225" t="s">
        <v>167</v>
      </c>
      <c r="AI231" s="371" t="s">
        <v>168</v>
      </c>
      <c r="AJ231" s="371"/>
      <c r="AK231" s="371"/>
      <c r="AM231" s="232">
        <f>AVERAGE($I$4:I231)</f>
        <v>64.96052631578948</v>
      </c>
      <c r="AN231" s="232">
        <f>AVERAGE($J$4:J231)</f>
        <v>69.71929824561404</v>
      </c>
      <c r="AO231" s="232">
        <f>AVERAGE($K$4:K231)</f>
        <v>68.1798245614035</v>
      </c>
      <c r="AP231" s="232">
        <f>AVERAGE($L$4:L231)</f>
        <v>65.10526315789474</v>
      </c>
      <c r="AQ231" s="232">
        <f>AVERAGE($M$4:M231)</f>
        <v>66.73245614035088</v>
      </c>
      <c r="AR231" s="232">
        <f>AVERAGE($N$4:N231)</f>
        <v>64.97368421052632</v>
      </c>
      <c r="AS231" s="232">
        <f>AVERAGE($O$4:O231)</f>
        <v>399.67105263157896</v>
      </c>
      <c r="AT231" s="232">
        <f>AVERAGE($P$4:P231)</f>
        <v>66.61184210526318</v>
      </c>
    </row>
    <row r="232" spans="2:46" ht="13.5">
      <c r="B232" s="47">
        <v>229</v>
      </c>
      <c r="C232" s="22" t="s">
        <v>882</v>
      </c>
      <c r="D232" s="47" t="s">
        <v>879</v>
      </c>
      <c r="E232" s="47" t="s">
        <v>849</v>
      </c>
      <c r="F232" s="47" t="s">
        <v>880</v>
      </c>
      <c r="G232" s="47" t="s">
        <v>881</v>
      </c>
      <c r="H232" s="79">
        <v>35</v>
      </c>
      <c r="I232" s="47">
        <v>75</v>
      </c>
      <c r="J232" s="47">
        <v>90</v>
      </c>
      <c r="K232" s="47">
        <v>50</v>
      </c>
      <c r="L232" s="47">
        <v>110</v>
      </c>
      <c r="M232" s="47">
        <v>80</v>
      </c>
      <c r="N232" s="47">
        <v>95</v>
      </c>
      <c r="O232" s="47">
        <f t="shared" si="11"/>
        <v>500</v>
      </c>
      <c r="P232" s="80">
        <f t="shared" si="12"/>
        <v>83.33333333333333</v>
      </c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225" t="s">
        <v>169</v>
      </c>
      <c r="AI232" s="423" t="s">
        <v>167</v>
      </c>
      <c r="AJ232" s="424"/>
      <c r="AK232" s="425"/>
      <c r="AM232" s="232">
        <f>AVERAGE($I$4:I232)</f>
        <v>65.00436681222708</v>
      </c>
      <c r="AN232" s="232">
        <f>AVERAGE($J$4:J232)</f>
        <v>69.80786026200873</v>
      </c>
      <c r="AO232" s="232">
        <f>AVERAGE($K$4:K232)</f>
        <v>68.1004366812227</v>
      </c>
      <c r="AP232" s="232">
        <f>AVERAGE($L$4:L232)</f>
        <v>65.30131004366812</v>
      </c>
      <c r="AQ232" s="232">
        <f>AVERAGE($M$4:M232)</f>
        <v>66.79039301310044</v>
      </c>
      <c r="AR232" s="232">
        <f>AVERAGE($N$4:N232)</f>
        <v>65.10480349344978</v>
      </c>
      <c r="AS232" s="232">
        <f>AVERAGE($O$4:O232)</f>
        <v>400.10917030567686</v>
      </c>
      <c r="AT232" s="232">
        <f>AVERAGE($P$4:P232)</f>
        <v>66.68486171761283</v>
      </c>
    </row>
    <row r="233" spans="2:46" ht="13.5">
      <c r="B233" s="47">
        <v>230</v>
      </c>
      <c r="C233" s="22" t="s">
        <v>406</v>
      </c>
      <c r="D233" s="47" t="s">
        <v>162</v>
      </c>
      <c r="E233" s="47" t="s">
        <v>407</v>
      </c>
      <c r="F233" s="47" t="s">
        <v>400</v>
      </c>
      <c r="G233" s="47" t="s">
        <v>401</v>
      </c>
      <c r="H233" s="79">
        <v>152</v>
      </c>
      <c r="I233" s="47">
        <v>75</v>
      </c>
      <c r="J233" s="47">
        <v>95</v>
      </c>
      <c r="K233" s="47">
        <v>95</v>
      </c>
      <c r="L233" s="47">
        <v>95</v>
      </c>
      <c r="M233" s="47">
        <v>95</v>
      </c>
      <c r="N233" s="47">
        <v>85</v>
      </c>
      <c r="O233" s="47">
        <f t="shared" si="11"/>
        <v>540</v>
      </c>
      <c r="P233" s="80">
        <f t="shared" si="12"/>
        <v>90</v>
      </c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82" t="s">
        <v>203</v>
      </c>
      <c r="AI233" s="423" t="s">
        <v>167</v>
      </c>
      <c r="AJ233" s="424"/>
      <c r="AK233" s="425"/>
      <c r="AM233" s="232">
        <f>AVERAGE($I$4:I233)</f>
        <v>65.04782608695652</v>
      </c>
      <c r="AN233" s="232">
        <f>AVERAGE($J$4:J233)</f>
        <v>69.91739130434783</v>
      </c>
      <c r="AO233" s="232">
        <f>AVERAGE($K$4:K233)</f>
        <v>68.21739130434783</v>
      </c>
      <c r="AP233" s="232">
        <f>AVERAGE($L$4:L233)</f>
        <v>65.4304347826087</v>
      </c>
      <c r="AQ233" s="232">
        <f>AVERAGE($M$4:M233)</f>
        <v>66.91304347826087</v>
      </c>
      <c r="AR233" s="232">
        <f>AVERAGE($N$4:N233)</f>
        <v>65.19130434782609</v>
      </c>
      <c r="AS233" s="232">
        <f>AVERAGE($O$4:O233)</f>
        <v>400.7173913043478</v>
      </c>
      <c r="AT233" s="232">
        <f>AVERAGE($P$4:P233)</f>
        <v>66.78623188405798</v>
      </c>
    </row>
    <row r="234" spans="2:46" ht="13.5">
      <c r="B234" s="47">
        <v>231</v>
      </c>
      <c r="C234" s="22" t="s">
        <v>883</v>
      </c>
      <c r="D234" s="47" t="s">
        <v>856</v>
      </c>
      <c r="E234" s="47" t="s">
        <v>843</v>
      </c>
      <c r="F234" s="47" t="s">
        <v>844</v>
      </c>
      <c r="G234" s="47" t="s">
        <v>843</v>
      </c>
      <c r="H234" s="79">
        <v>33.5</v>
      </c>
      <c r="I234" s="47">
        <v>90</v>
      </c>
      <c r="J234" s="47">
        <v>60</v>
      </c>
      <c r="K234" s="47">
        <v>60</v>
      </c>
      <c r="L234" s="47">
        <v>40</v>
      </c>
      <c r="M234" s="47">
        <v>40</v>
      </c>
      <c r="N234" s="47">
        <v>40</v>
      </c>
      <c r="O234" s="47">
        <f t="shared" si="11"/>
        <v>330</v>
      </c>
      <c r="P234" s="80">
        <f t="shared" si="12"/>
        <v>55</v>
      </c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225" t="s">
        <v>167</v>
      </c>
      <c r="AI234" s="371" t="s">
        <v>168</v>
      </c>
      <c r="AJ234" s="371"/>
      <c r="AK234" s="371"/>
      <c r="AM234" s="232">
        <f>AVERAGE($I$4:I234)</f>
        <v>65.15584415584415</v>
      </c>
      <c r="AN234" s="232">
        <f>AVERAGE($J$4:J234)</f>
        <v>69.87445887445888</v>
      </c>
      <c r="AO234" s="232">
        <f>AVERAGE($K$4:K234)</f>
        <v>68.18181818181819</v>
      </c>
      <c r="AP234" s="232">
        <f>AVERAGE($L$4:L234)</f>
        <v>65.32034632034632</v>
      </c>
      <c r="AQ234" s="232">
        <f>AVERAGE($M$4:M234)</f>
        <v>66.7965367965368</v>
      </c>
      <c r="AR234" s="232">
        <f>AVERAGE($N$4:N234)</f>
        <v>65.08225108225108</v>
      </c>
      <c r="AS234" s="232">
        <f>AVERAGE($O$4:O234)</f>
        <v>400.4112554112554</v>
      </c>
      <c r="AT234" s="232">
        <f>AVERAGE($P$4:P234)</f>
        <v>66.73520923520925</v>
      </c>
    </row>
    <row r="235" spans="2:46" ht="13.5">
      <c r="B235" s="47">
        <v>232</v>
      </c>
      <c r="C235" s="22" t="s">
        <v>884</v>
      </c>
      <c r="D235" s="47" t="s">
        <v>856</v>
      </c>
      <c r="E235" s="47" t="s">
        <v>843</v>
      </c>
      <c r="F235" s="47" t="s">
        <v>885</v>
      </c>
      <c r="G235" s="47" t="s">
        <v>843</v>
      </c>
      <c r="H235" s="79">
        <v>120</v>
      </c>
      <c r="I235" s="47">
        <v>90</v>
      </c>
      <c r="J235" s="47">
        <v>120</v>
      </c>
      <c r="K235" s="47">
        <v>120</v>
      </c>
      <c r="L235" s="47">
        <v>60</v>
      </c>
      <c r="M235" s="47">
        <v>60</v>
      </c>
      <c r="N235" s="47">
        <v>50</v>
      </c>
      <c r="O235" s="47">
        <f t="shared" si="11"/>
        <v>500</v>
      </c>
      <c r="P235" s="80">
        <f t="shared" si="12"/>
        <v>83.33333333333333</v>
      </c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225" t="s">
        <v>169</v>
      </c>
      <c r="AI235" s="371" t="s">
        <v>864</v>
      </c>
      <c r="AJ235" s="371"/>
      <c r="AK235" s="371"/>
      <c r="AM235" s="232">
        <f>AVERAGE($I$4:I235)</f>
        <v>65.26293103448276</v>
      </c>
      <c r="AN235" s="232">
        <f>AVERAGE($J$4:J235)</f>
        <v>70.09051724137932</v>
      </c>
      <c r="AO235" s="232">
        <f>AVERAGE($K$4:K235)</f>
        <v>68.40517241379311</v>
      </c>
      <c r="AP235" s="232">
        <f>AVERAGE($L$4:L235)</f>
        <v>65.29741379310344</v>
      </c>
      <c r="AQ235" s="232">
        <f>AVERAGE($M$4:M235)</f>
        <v>66.76724137931035</v>
      </c>
      <c r="AR235" s="232">
        <f>AVERAGE($N$4:N235)</f>
        <v>65.01724137931035</v>
      </c>
      <c r="AS235" s="232">
        <f>AVERAGE($O$4:O235)</f>
        <v>400.8405172413793</v>
      </c>
      <c r="AT235" s="232">
        <f>AVERAGE($P$4:P235)</f>
        <v>66.80675287356324</v>
      </c>
    </row>
    <row r="236" spans="2:46" ht="13.5">
      <c r="B236" s="47">
        <v>233</v>
      </c>
      <c r="C236" s="22" t="s">
        <v>480</v>
      </c>
      <c r="D236" s="47" t="s">
        <v>183</v>
      </c>
      <c r="E236" s="47" t="s">
        <v>152</v>
      </c>
      <c r="F236" s="47" t="s">
        <v>478</v>
      </c>
      <c r="G236" s="47" t="s">
        <v>479</v>
      </c>
      <c r="H236" s="79">
        <v>32.5</v>
      </c>
      <c r="I236" s="47">
        <v>85</v>
      </c>
      <c r="J236" s="47">
        <v>80</v>
      </c>
      <c r="K236" s="47">
        <v>90</v>
      </c>
      <c r="L236" s="47">
        <v>105</v>
      </c>
      <c r="M236" s="47">
        <v>95</v>
      </c>
      <c r="N236" s="47">
        <v>60</v>
      </c>
      <c r="O236" s="47">
        <f t="shared" si="11"/>
        <v>515</v>
      </c>
      <c r="P236" s="80">
        <f t="shared" si="12"/>
        <v>85.83333333333333</v>
      </c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82" t="s">
        <v>203</v>
      </c>
      <c r="AI236" s="426" t="s">
        <v>203</v>
      </c>
      <c r="AJ236" s="427"/>
      <c r="AK236" s="428"/>
      <c r="AM236" s="232">
        <f>AVERAGE($I$4:I236)</f>
        <v>65.34763948497854</v>
      </c>
      <c r="AN236" s="232">
        <f>AVERAGE($J$4:J236)</f>
        <v>70.13304721030043</v>
      </c>
      <c r="AO236" s="232">
        <f>AVERAGE($K$4:K236)</f>
        <v>68.49785407725322</v>
      </c>
      <c r="AP236" s="232">
        <f>AVERAGE($L$4:L236)</f>
        <v>65.46781115879828</v>
      </c>
      <c r="AQ236" s="232">
        <f>AVERAGE($M$4:M236)</f>
        <v>66.88841201716738</v>
      </c>
      <c r="AR236" s="232">
        <f>AVERAGE($N$4:N236)</f>
        <v>64.99570815450643</v>
      </c>
      <c r="AS236" s="232">
        <f>AVERAGE($O$4:O236)</f>
        <v>401.3304721030043</v>
      </c>
      <c r="AT236" s="232">
        <f>AVERAGE($P$4:P236)</f>
        <v>66.88841201716741</v>
      </c>
    </row>
    <row r="237" spans="2:46" ht="13.5">
      <c r="B237" s="47">
        <v>234</v>
      </c>
      <c r="C237" s="22" t="s">
        <v>886</v>
      </c>
      <c r="D237" s="47" t="s">
        <v>842</v>
      </c>
      <c r="E237" s="47" t="s">
        <v>843</v>
      </c>
      <c r="F237" s="47" t="s">
        <v>887</v>
      </c>
      <c r="G237" s="47" t="s">
        <v>888</v>
      </c>
      <c r="H237" s="79">
        <v>71.2</v>
      </c>
      <c r="I237" s="47">
        <v>73</v>
      </c>
      <c r="J237" s="47">
        <v>95</v>
      </c>
      <c r="K237" s="47">
        <v>62</v>
      </c>
      <c r="L237" s="47">
        <v>85</v>
      </c>
      <c r="M237" s="47">
        <v>65</v>
      </c>
      <c r="N237" s="47">
        <v>85</v>
      </c>
      <c r="O237" s="47">
        <f t="shared" si="11"/>
        <v>465</v>
      </c>
      <c r="P237" s="80">
        <f t="shared" si="12"/>
        <v>77.5</v>
      </c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225" t="s">
        <v>167</v>
      </c>
      <c r="AI237" s="423" t="s">
        <v>167</v>
      </c>
      <c r="AJ237" s="424"/>
      <c r="AK237" s="425"/>
      <c r="AM237" s="232">
        <f>AVERAGE($I$4:I237)</f>
        <v>65.38034188034187</v>
      </c>
      <c r="AN237" s="232">
        <f>AVERAGE($J$4:J237)</f>
        <v>70.23931623931624</v>
      </c>
      <c r="AO237" s="232">
        <f>AVERAGE($K$4:K237)</f>
        <v>68.47008547008546</v>
      </c>
      <c r="AP237" s="232">
        <f>AVERAGE($L$4:L237)</f>
        <v>65.55128205128206</v>
      </c>
      <c r="AQ237" s="232">
        <f>AVERAGE($M$4:M237)</f>
        <v>66.88034188034187</v>
      </c>
      <c r="AR237" s="232">
        <f>AVERAGE($N$4:N237)</f>
        <v>65.08119658119658</v>
      </c>
      <c r="AS237" s="232">
        <f>AVERAGE($O$4:O237)</f>
        <v>401.6025641025641</v>
      </c>
      <c r="AT237" s="232">
        <f>AVERAGE($P$4:P237)</f>
        <v>66.93376068376071</v>
      </c>
    </row>
    <row r="238" spans="2:46" ht="13.5">
      <c r="B238" s="47">
        <v>235</v>
      </c>
      <c r="C238" s="22" t="s">
        <v>889</v>
      </c>
      <c r="D238" s="47" t="s">
        <v>842</v>
      </c>
      <c r="E238" s="47" t="s">
        <v>843</v>
      </c>
      <c r="F238" s="47" t="s">
        <v>890</v>
      </c>
      <c r="G238" s="47" t="s">
        <v>891</v>
      </c>
      <c r="H238" s="79">
        <v>58</v>
      </c>
      <c r="I238" s="47">
        <v>55</v>
      </c>
      <c r="J238" s="47">
        <v>20</v>
      </c>
      <c r="K238" s="47">
        <v>35</v>
      </c>
      <c r="L238" s="47">
        <v>20</v>
      </c>
      <c r="M238" s="47">
        <v>45</v>
      </c>
      <c r="N238" s="47">
        <v>75</v>
      </c>
      <c r="O238" s="47">
        <f t="shared" si="11"/>
        <v>250</v>
      </c>
      <c r="P238" s="80">
        <f t="shared" si="12"/>
        <v>41.666666666666664</v>
      </c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225" t="s">
        <v>167</v>
      </c>
      <c r="AI238" s="423" t="s">
        <v>167</v>
      </c>
      <c r="AJ238" s="424"/>
      <c r="AK238" s="425"/>
      <c r="AM238" s="232">
        <f>AVERAGE($I$4:I238)</f>
        <v>65.33617021276596</v>
      </c>
      <c r="AN238" s="232">
        <f>AVERAGE($J$4:J238)</f>
        <v>70.02553191489362</v>
      </c>
      <c r="AO238" s="232">
        <f>AVERAGE($K$4:K238)</f>
        <v>68.32765957446809</v>
      </c>
      <c r="AP238" s="232">
        <f>AVERAGE($L$4:L238)</f>
        <v>65.35744680851064</v>
      </c>
      <c r="AQ238" s="232">
        <f>AVERAGE($M$4:M238)</f>
        <v>66.7872340425532</v>
      </c>
      <c r="AR238" s="232">
        <f>AVERAGE($N$4:N238)</f>
        <v>65.12340425531914</v>
      </c>
      <c r="AS238" s="232">
        <f>AVERAGE($O$4:O238)</f>
        <v>400.9574468085106</v>
      </c>
      <c r="AT238" s="232">
        <f>AVERAGE($P$4:P238)</f>
        <v>66.8262411347518</v>
      </c>
    </row>
    <row r="239" spans="2:46" ht="13.5">
      <c r="B239" s="47">
        <v>236</v>
      </c>
      <c r="C239" s="22" t="s">
        <v>375</v>
      </c>
      <c r="D239" s="47" t="s">
        <v>256</v>
      </c>
      <c r="E239" s="47" t="s">
        <v>152</v>
      </c>
      <c r="F239" s="47" t="s">
        <v>191</v>
      </c>
      <c r="G239" s="47" t="s">
        <v>376</v>
      </c>
      <c r="H239" s="79">
        <v>21</v>
      </c>
      <c r="I239" s="47">
        <v>35</v>
      </c>
      <c r="J239" s="47">
        <v>35</v>
      </c>
      <c r="K239" s="47">
        <v>35</v>
      </c>
      <c r="L239" s="47">
        <v>35</v>
      </c>
      <c r="M239" s="47">
        <v>35</v>
      </c>
      <c r="N239" s="47">
        <v>35</v>
      </c>
      <c r="O239" s="47">
        <f aca="true" t="shared" si="13" ref="O239:O244">SUM(I239:N239)</f>
        <v>210</v>
      </c>
      <c r="P239" s="80">
        <f aca="true" t="shared" si="14" ref="P239:P244">AVERAGE(I239:N239)</f>
        <v>35</v>
      </c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78" t="s">
        <v>167</v>
      </c>
      <c r="AI239" s="429" t="s">
        <v>377</v>
      </c>
      <c r="AJ239" s="429"/>
      <c r="AK239" s="78" t="s">
        <v>378</v>
      </c>
      <c r="AM239" s="232">
        <f>AVERAGE($I$4:I239)</f>
        <v>65.20762711864407</v>
      </c>
      <c r="AN239" s="232">
        <f>AVERAGE($J$4:J239)</f>
        <v>69.87711864406779</v>
      </c>
      <c r="AO239" s="232">
        <f>AVERAGE($K$4:K239)</f>
        <v>68.1864406779661</v>
      </c>
      <c r="AP239" s="232">
        <f>AVERAGE($L$4:L239)</f>
        <v>65.22881355932203</v>
      </c>
      <c r="AQ239" s="232">
        <f>AVERAGE($M$4:M239)</f>
        <v>66.65254237288136</v>
      </c>
      <c r="AR239" s="232">
        <f>AVERAGE($N$4:N239)</f>
        <v>64.9957627118644</v>
      </c>
      <c r="AS239" s="232">
        <f>AVERAGE($O$4:O239)</f>
        <v>400.14830508474574</v>
      </c>
      <c r="AT239" s="232">
        <f>AVERAGE($P$4:P239)</f>
        <v>66.69138418079098</v>
      </c>
    </row>
    <row r="240" spans="2:46" ht="13.5">
      <c r="B240" s="47">
        <v>237</v>
      </c>
      <c r="C240" s="22" t="s">
        <v>379</v>
      </c>
      <c r="D240" s="47" t="s">
        <v>256</v>
      </c>
      <c r="E240" s="47" t="s">
        <v>152</v>
      </c>
      <c r="F240" s="47" t="s">
        <v>196</v>
      </c>
      <c r="G240" s="47" t="s">
        <v>380</v>
      </c>
      <c r="H240" s="79">
        <v>48</v>
      </c>
      <c r="I240" s="47">
        <v>50</v>
      </c>
      <c r="J240" s="47">
        <v>95</v>
      </c>
      <c r="K240" s="47">
        <v>95</v>
      </c>
      <c r="L240" s="47">
        <v>35</v>
      </c>
      <c r="M240" s="47">
        <v>110</v>
      </c>
      <c r="N240" s="47">
        <v>70</v>
      </c>
      <c r="O240" s="47">
        <f t="shared" si="13"/>
        <v>455</v>
      </c>
      <c r="P240" s="80">
        <f t="shared" si="14"/>
        <v>75.83333333333333</v>
      </c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78" t="s">
        <v>169</v>
      </c>
      <c r="AI240" s="423" t="s">
        <v>167</v>
      </c>
      <c r="AJ240" s="424"/>
      <c r="AK240" s="425"/>
      <c r="AM240" s="232">
        <f>AVERAGE($I$4:I240)</f>
        <v>65.14345991561181</v>
      </c>
      <c r="AN240" s="232">
        <f>AVERAGE($J$4:J240)</f>
        <v>69.9831223628692</v>
      </c>
      <c r="AO240" s="232">
        <f>AVERAGE($K$4:K240)</f>
        <v>68.29957805907173</v>
      </c>
      <c r="AP240" s="232">
        <f>AVERAGE($L$4:L240)</f>
        <v>65.10126582278481</v>
      </c>
      <c r="AQ240" s="232">
        <f>AVERAGE($M$4:M240)</f>
        <v>66.83544303797468</v>
      </c>
      <c r="AR240" s="232">
        <f>AVERAGE($N$4:N240)</f>
        <v>65.0168776371308</v>
      </c>
      <c r="AS240" s="232">
        <f>AVERAGE($O$4:O240)</f>
        <v>400.37974683544303</v>
      </c>
      <c r="AT240" s="232">
        <f>AVERAGE($P$4:P240)</f>
        <v>66.72995780590719</v>
      </c>
    </row>
    <row r="241" spans="2:46" ht="13.5">
      <c r="B241" s="47">
        <v>238</v>
      </c>
      <c r="C241" s="22" t="s">
        <v>420</v>
      </c>
      <c r="D241" s="47" t="s">
        <v>310</v>
      </c>
      <c r="E241" s="47" t="s">
        <v>268</v>
      </c>
      <c r="F241" s="47" t="s">
        <v>292</v>
      </c>
      <c r="G241" s="47" t="s">
        <v>328</v>
      </c>
      <c r="H241" s="79">
        <v>60</v>
      </c>
      <c r="I241" s="47">
        <v>45</v>
      </c>
      <c r="J241" s="47">
        <v>20</v>
      </c>
      <c r="K241" s="47">
        <v>15</v>
      </c>
      <c r="L241" s="47">
        <v>85</v>
      </c>
      <c r="M241" s="47">
        <v>65</v>
      </c>
      <c r="N241" s="47">
        <v>65</v>
      </c>
      <c r="O241" s="47">
        <f t="shared" si="13"/>
        <v>295</v>
      </c>
      <c r="P241" s="80">
        <f t="shared" si="14"/>
        <v>49.166666666666664</v>
      </c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78" t="s">
        <v>167</v>
      </c>
      <c r="AI241" s="426" t="s">
        <v>203</v>
      </c>
      <c r="AJ241" s="427"/>
      <c r="AK241" s="428"/>
      <c r="AM241" s="232">
        <f>AVERAGE($I$4:I241)</f>
        <v>65.05882352941177</v>
      </c>
      <c r="AN241" s="232">
        <f>AVERAGE($J$4:J241)</f>
        <v>69.77310924369748</v>
      </c>
      <c r="AO241" s="232">
        <f>AVERAGE($K$4:K241)</f>
        <v>68.07563025210084</v>
      </c>
      <c r="AP241" s="232">
        <f>AVERAGE($L$4:L241)</f>
        <v>65.18487394957984</v>
      </c>
      <c r="AQ241" s="232">
        <f>AVERAGE($M$4:M241)</f>
        <v>66.82773109243698</v>
      </c>
      <c r="AR241" s="232">
        <f>AVERAGE($N$4:N241)</f>
        <v>65.01680672268908</v>
      </c>
      <c r="AS241" s="232">
        <f>AVERAGE($O$4:O241)</f>
        <v>399.93697478991595</v>
      </c>
      <c r="AT241" s="232">
        <f>AVERAGE($P$4:P241)</f>
        <v>66.65616246498601</v>
      </c>
    </row>
    <row r="242" spans="2:46" ht="13.5">
      <c r="B242" s="47">
        <v>239</v>
      </c>
      <c r="C242" s="22" t="s">
        <v>422</v>
      </c>
      <c r="D242" s="47" t="s">
        <v>199</v>
      </c>
      <c r="E242" s="47" t="s">
        <v>152</v>
      </c>
      <c r="F242" s="47" t="s">
        <v>200</v>
      </c>
      <c r="G242" s="47" t="s">
        <v>152</v>
      </c>
      <c r="H242" s="79">
        <v>23.5</v>
      </c>
      <c r="I242" s="47">
        <v>45</v>
      </c>
      <c r="J242" s="47">
        <v>63</v>
      </c>
      <c r="K242" s="47">
        <v>37</v>
      </c>
      <c r="L242" s="47">
        <v>65</v>
      </c>
      <c r="M242" s="47">
        <v>55</v>
      </c>
      <c r="N242" s="47">
        <v>95</v>
      </c>
      <c r="O242" s="47">
        <f t="shared" si="13"/>
        <v>360</v>
      </c>
      <c r="P242" s="80">
        <f t="shared" si="14"/>
        <v>60</v>
      </c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78" t="s">
        <v>167</v>
      </c>
      <c r="AI242" s="426" t="s">
        <v>203</v>
      </c>
      <c r="AJ242" s="427"/>
      <c r="AK242" s="428"/>
      <c r="AM242" s="232">
        <f>AVERAGE($I$4:I242)</f>
        <v>64.97489539748953</v>
      </c>
      <c r="AN242" s="232">
        <f>AVERAGE($J$4:J242)</f>
        <v>69.74476987447699</v>
      </c>
      <c r="AO242" s="232">
        <f>AVERAGE($K$4:K242)</f>
        <v>67.94560669456067</v>
      </c>
      <c r="AP242" s="232">
        <f>AVERAGE($L$4:L242)</f>
        <v>65.18410041841004</v>
      </c>
      <c r="AQ242" s="232">
        <f>AVERAGE($M$4:M242)</f>
        <v>66.77824267782427</v>
      </c>
      <c r="AR242" s="232">
        <f>AVERAGE($N$4:N242)</f>
        <v>65.14225941422595</v>
      </c>
      <c r="AS242" s="232">
        <f>AVERAGE($O$4:O242)</f>
        <v>399.76987447698747</v>
      </c>
      <c r="AT242" s="232">
        <f>AVERAGE($P$4:P242)</f>
        <v>66.62831241283126</v>
      </c>
    </row>
    <row r="243" spans="2:46" ht="13.5">
      <c r="B243" s="47">
        <v>240</v>
      </c>
      <c r="C243" s="22" t="s">
        <v>427</v>
      </c>
      <c r="D243" s="47" t="s">
        <v>156</v>
      </c>
      <c r="E243" s="47" t="s">
        <v>152</v>
      </c>
      <c r="F243" s="47" t="s">
        <v>426</v>
      </c>
      <c r="G243" s="47" t="s">
        <v>152</v>
      </c>
      <c r="H243" s="79">
        <v>21.4</v>
      </c>
      <c r="I243" s="47">
        <v>45</v>
      </c>
      <c r="J243" s="47">
        <v>75</v>
      </c>
      <c r="K243" s="47">
        <v>37</v>
      </c>
      <c r="L243" s="47">
        <v>70</v>
      </c>
      <c r="M243" s="47">
        <v>55</v>
      </c>
      <c r="N243" s="47">
        <v>83</v>
      </c>
      <c r="O243" s="47">
        <f t="shared" si="13"/>
        <v>365</v>
      </c>
      <c r="P243" s="80">
        <f t="shared" si="14"/>
        <v>60.833333333333336</v>
      </c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78" t="s">
        <v>167</v>
      </c>
      <c r="AI243" s="426" t="s">
        <v>203</v>
      </c>
      <c r="AJ243" s="427"/>
      <c r="AK243" s="428"/>
      <c r="AM243" s="232">
        <f>AVERAGE($I$4:I243)</f>
        <v>64.89166666666667</v>
      </c>
      <c r="AN243" s="232">
        <f>AVERAGE($J$4:J243)</f>
        <v>69.76666666666667</v>
      </c>
      <c r="AO243" s="232">
        <f>AVERAGE($K$4:K243)</f>
        <v>67.81666666666666</v>
      </c>
      <c r="AP243" s="232">
        <f>AVERAGE($L$4:L243)</f>
        <v>65.20416666666667</v>
      </c>
      <c r="AQ243" s="232">
        <f>AVERAGE($M$4:M243)</f>
        <v>66.72916666666667</v>
      </c>
      <c r="AR243" s="232">
        <f>AVERAGE($N$4:N243)</f>
        <v>65.21666666666667</v>
      </c>
      <c r="AS243" s="232">
        <f>AVERAGE($O$4:O243)</f>
        <v>399.625</v>
      </c>
      <c r="AT243" s="232">
        <f>AVERAGE($P$4:P243)</f>
        <v>66.60416666666669</v>
      </c>
    </row>
    <row r="244" spans="2:46" ht="13.5">
      <c r="B244" s="47">
        <v>241</v>
      </c>
      <c r="C244" s="22" t="s">
        <v>892</v>
      </c>
      <c r="D244" s="47" t="s">
        <v>842</v>
      </c>
      <c r="E244" s="47" t="s">
        <v>843</v>
      </c>
      <c r="F244" s="47" t="s">
        <v>893</v>
      </c>
      <c r="G244" s="47" t="s">
        <v>894</v>
      </c>
      <c r="H244" s="79">
        <v>75.5</v>
      </c>
      <c r="I244" s="47">
        <v>95</v>
      </c>
      <c r="J244" s="47">
        <v>80</v>
      </c>
      <c r="K244" s="47">
        <v>105</v>
      </c>
      <c r="L244" s="47">
        <v>40</v>
      </c>
      <c r="M244" s="47">
        <v>70</v>
      </c>
      <c r="N244" s="47">
        <v>100</v>
      </c>
      <c r="O244" s="47">
        <f t="shared" si="13"/>
        <v>490</v>
      </c>
      <c r="P244" s="80">
        <f t="shared" si="14"/>
        <v>81.66666666666667</v>
      </c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225" t="s">
        <v>167</v>
      </c>
      <c r="AI244" s="423" t="s">
        <v>167</v>
      </c>
      <c r="AJ244" s="424"/>
      <c r="AK244" s="425"/>
      <c r="AM244" s="232">
        <f>AVERAGE($I$4:I244)</f>
        <v>65.01659751037344</v>
      </c>
      <c r="AN244" s="232">
        <f>AVERAGE($J$4:J244)</f>
        <v>69.80912863070539</v>
      </c>
      <c r="AO244" s="232">
        <f>AVERAGE($K$4:K244)</f>
        <v>67.97095435684648</v>
      </c>
      <c r="AP244" s="232">
        <f>AVERAGE($L$4:L244)</f>
        <v>65.09958506224066</v>
      </c>
      <c r="AQ244" s="232">
        <f>AVERAGE($M$4:M244)</f>
        <v>66.74273858921161</v>
      </c>
      <c r="AR244" s="232">
        <f>AVERAGE($N$4:N244)</f>
        <v>65.3609958506224</v>
      </c>
      <c r="AS244" s="232">
        <f>AVERAGE($O$4:O244)</f>
        <v>400</v>
      </c>
      <c r="AT244" s="232">
        <f>AVERAGE($P$4:P244)</f>
        <v>66.66666666666669</v>
      </c>
    </row>
    <row r="245" spans="2:46" ht="13.5">
      <c r="B245" s="47">
        <v>242</v>
      </c>
      <c r="C245" s="22" t="s">
        <v>393</v>
      </c>
      <c r="D245" s="47" t="s">
        <v>183</v>
      </c>
      <c r="E245" s="47" t="s">
        <v>152</v>
      </c>
      <c r="F245" s="47" t="s">
        <v>390</v>
      </c>
      <c r="G245" s="47" t="s">
        <v>391</v>
      </c>
      <c r="H245" s="79">
        <v>46.8</v>
      </c>
      <c r="I245" s="47">
        <v>255</v>
      </c>
      <c r="J245" s="47">
        <v>10</v>
      </c>
      <c r="K245" s="47">
        <v>10</v>
      </c>
      <c r="L245" s="47">
        <v>75</v>
      </c>
      <c r="M245" s="47">
        <v>135</v>
      </c>
      <c r="N245" s="47">
        <v>90</v>
      </c>
      <c r="O245" s="47">
        <f aca="true" t="shared" si="15" ref="O245:O300">SUM(I245:N245)</f>
        <v>575</v>
      </c>
      <c r="P245" s="80">
        <f aca="true" t="shared" si="16" ref="P245:P300">AVERAGE(I245:N245)</f>
        <v>95.83333333333333</v>
      </c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81" t="s">
        <v>203</v>
      </c>
      <c r="AI245" s="371" t="s">
        <v>167</v>
      </c>
      <c r="AJ245" s="371"/>
      <c r="AK245" s="371"/>
      <c r="AM245" s="232">
        <f>AVERAGE($I$4:I245)</f>
        <v>65.80165289256199</v>
      </c>
      <c r="AN245" s="232">
        <f>AVERAGE($J$4:J245)</f>
        <v>69.56198347107438</v>
      </c>
      <c r="AO245" s="232">
        <f>AVERAGE($K$4:K245)</f>
        <v>67.73140495867769</v>
      </c>
      <c r="AP245" s="232">
        <f>AVERAGE($L$4:L245)</f>
        <v>65.14049586776859</v>
      </c>
      <c r="AQ245" s="232">
        <f>AVERAGE($M$4:M245)</f>
        <v>67.02479338842976</v>
      </c>
      <c r="AR245" s="232">
        <f>AVERAGE($N$4:N245)</f>
        <v>65.46280991735537</v>
      </c>
      <c r="AS245" s="232">
        <f>AVERAGE($O$4:O245)</f>
        <v>400.72314049586777</v>
      </c>
      <c r="AT245" s="232">
        <f>AVERAGE($P$4:P245)</f>
        <v>66.78719008264466</v>
      </c>
    </row>
    <row r="246" spans="2:46" ht="13.5">
      <c r="B246" s="47">
        <v>243</v>
      </c>
      <c r="C246" s="22" t="s">
        <v>895</v>
      </c>
      <c r="D246" s="47" t="s">
        <v>896</v>
      </c>
      <c r="E246" s="47" t="s">
        <v>843</v>
      </c>
      <c r="F246" s="47" t="s">
        <v>897</v>
      </c>
      <c r="G246" s="47" t="s">
        <v>843</v>
      </c>
      <c r="H246" s="79">
        <v>178</v>
      </c>
      <c r="I246" s="47">
        <v>90</v>
      </c>
      <c r="J246" s="47">
        <v>85</v>
      </c>
      <c r="K246" s="47">
        <v>75</v>
      </c>
      <c r="L246" s="47">
        <v>115</v>
      </c>
      <c r="M246" s="47">
        <v>100</v>
      </c>
      <c r="N246" s="47">
        <v>115</v>
      </c>
      <c r="O246" s="47">
        <f t="shared" si="15"/>
        <v>580</v>
      </c>
      <c r="P246" s="80">
        <f t="shared" si="16"/>
        <v>96.66666666666667</v>
      </c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225" t="s">
        <v>167</v>
      </c>
      <c r="AI246" s="423" t="s">
        <v>167</v>
      </c>
      <c r="AJ246" s="424"/>
      <c r="AK246" s="425"/>
      <c r="AM246" s="232">
        <f>AVERAGE($I$4:I246)</f>
        <v>65.90123456790124</v>
      </c>
      <c r="AN246" s="232">
        <f>AVERAGE($J$4:J246)</f>
        <v>69.62551440329219</v>
      </c>
      <c r="AO246" s="232">
        <f>AVERAGE($K$4:K246)</f>
        <v>67.76131687242798</v>
      </c>
      <c r="AP246" s="232">
        <f>AVERAGE($L$4:L246)</f>
        <v>65.34567901234568</v>
      </c>
      <c r="AQ246" s="232">
        <f>AVERAGE($M$4:M246)</f>
        <v>67.1604938271605</v>
      </c>
      <c r="AR246" s="232">
        <f>AVERAGE($N$4:N246)</f>
        <v>65.66666666666667</v>
      </c>
      <c r="AS246" s="232">
        <f>AVERAGE($O$4:O246)</f>
        <v>401.46090534979425</v>
      </c>
      <c r="AT246" s="232">
        <f>AVERAGE($P$4:P246)</f>
        <v>66.9101508916324</v>
      </c>
    </row>
    <row r="247" spans="2:46" ht="13.5">
      <c r="B247" s="47">
        <v>244</v>
      </c>
      <c r="C247" s="22" t="s">
        <v>898</v>
      </c>
      <c r="D247" s="47" t="s">
        <v>849</v>
      </c>
      <c r="E247" s="47" t="s">
        <v>843</v>
      </c>
      <c r="F247" s="47" t="s">
        <v>897</v>
      </c>
      <c r="G247" s="47" t="s">
        <v>843</v>
      </c>
      <c r="H247" s="79">
        <v>198</v>
      </c>
      <c r="I247" s="47">
        <v>115</v>
      </c>
      <c r="J247" s="47">
        <v>115</v>
      </c>
      <c r="K247" s="47">
        <v>85</v>
      </c>
      <c r="L247" s="47">
        <v>90</v>
      </c>
      <c r="M247" s="47">
        <v>75</v>
      </c>
      <c r="N247" s="47">
        <v>100</v>
      </c>
      <c r="O247" s="47">
        <f t="shared" si="15"/>
        <v>580</v>
      </c>
      <c r="P247" s="80">
        <f t="shared" si="16"/>
        <v>96.66666666666667</v>
      </c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225" t="s">
        <v>167</v>
      </c>
      <c r="AI247" s="423" t="s">
        <v>167</v>
      </c>
      <c r="AJ247" s="424"/>
      <c r="AK247" s="425"/>
      <c r="AM247" s="232">
        <f>AVERAGE($I$4:I247)</f>
        <v>66.10245901639344</v>
      </c>
      <c r="AN247" s="232">
        <f>AVERAGE($J$4:J247)</f>
        <v>69.81147540983606</v>
      </c>
      <c r="AO247" s="232">
        <f>AVERAGE($K$4:K247)</f>
        <v>67.83196721311475</v>
      </c>
      <c r="AP247" s="232">
        <f>AVERAGE($L$4:L247)</f>
        <v>65.44672131147541</v>
      </c>
      <c r="AQ247" s="232">
        <f>AVERAGE($M$4:M247)</f>
        <v>67.19262295081967</v>
      </c>
      <c r="AR247" s="232">
        <f>AVERAGE($N$4:N247)</f>
        <v>65.80737704918033</v>
      </c>
      <c r="AS247" s="232">
        <f>AVERAGE($O$4:O247)</f>
        <v>402.19262295081967</v>
      </c>
      <c r="AT247" s="232">
        <f>AVERAGE($P$4:P247)</f>
        <v>67.03210382513663</v>
      </c>
    </row>
    <row r="248" spans="2:46" ht="13.5">
      <c r="B248" s="47">
        <v>245</v>
      </c>
      <c r="C248" s="22" t="s">
        <v>899</v>
      </c>
      <c r="D248" s="47" t="s">
        <v>866</v>
      </c>
      <c r="E248" s="47" t="s">
        <v>843</v>
      </c>
      <c r="F248" s="47" t="s">
        <v>897</v>
      </c>
      <c r="G248" s="47" t="s">
        <v>843</v>
      </c>
      <c r="H248" s="79">
        <v>187</v>
      </c>
      <c r="I248" s="47">
        <v>100</v>
      </c>
      <c r="J248" s="47">
        <v>75</v>
      </c>
      <c r="K248" s="47">
        <v>115</v>
      </c>
      <c r="L248" s="47">
        <v>90</v>
      </c>
      <c r="M248" s="47">
        <v>115</v>
      </c>
      <c r="N248" s="47">
        <v>85</v>
      </c>
      <c r="O248" s="47">
        <f t="shared" si="15"/>
        <v>580</v>
      </c>
      <c r="P248" s="80">
        <f t="shared" si="16"/>
        <v>96.66666666666667</v>
      </c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225" t="s">
        <v>167</v>
      </c>
      <c r="AI248" s="423" t="s">
        <v>167</v>
      </c>
      <c r="AJ248" s="424"/>
      <c r="AK248" s="425"/>
      <c r="AM248" s="232">
        <f>AVERAGE($I$4:I248)</f>
        <v>66.2408163265306</v>
      </c>
      <c r="AN248" s="232">
        <f>AVERAGE($J$4:J248)</f>
        <v>69.83265306122449</v>
      </c>
      <c r="AO248" s="232">
        <f>AVERAGE($K$4:K248)</f>
        <v>68.02448979591837</v>
      </c>
      <c r="AP248" s="232">
        <f>AVERAGE($L$4:L248)</f>
        <v>65.5469387755102</v>
      </c>
      <c r="AQ248" s="232">
        <f>AVERAGE($M$4:M248)</f>
        <v>67.38775510204081</v>
      </c>
      <c r="AR248" s="232">
        <f>AVERAGE($N$4:N248)</f>
        <v>65.88571428571429</v>
      </c>
      <c r="AS248" s="232">
        <f>AVERAGE($O$4:O248)</f>
        <v>402.9183673469388</v>
      </c>
      <c r="AT248" s="232">
        <f>AVERAGE($P$4:P248)</f>
        <v>67.1530612244898</v>
      </c>
    </row>
    <row r="249" spans="2:46" ht="13.5">
      <c r="B249" s="47">
        <v>246</v>
      </c>
      <c r="C249" s="22" t="s">
        <v>900</v>
      </c>
      <c r="D249" s="47" t="s">
        <v>853</v>
      </c>
      <c r="E249" s="47" t="s">
        <v>856</v>
      </c>
      <c r="F249" s="47" t="s">
        <v>847</v>
      </c>
      <c r="G249" s="47" t="s">
        <v>843</v>
      </c>
      <c r="H249" s="79">
        <v>72</v>
      </c>
      <c r="I249" s="47">
        <v>50</v>
      </c>
      <c r="J249" s="47">
        <v>64</v>
      </c>
      <c r="K249" s="47">
        <v>50</v>
      </c>
      <c r="L249" s="47">
        <v>45</v>
      </c>
      <c r="M249" s="47">
        <v>50</v>
      </c>
      <c r="N249" s="47">
        <v>41</v>
      </c>
      <c r="O249" s="47">
        <f t="shared" si="15"/>
        <v>300</v>
      </c>
      <c r="P249" s="80">
        <f t="shared" si="16"/>
        <v>50</v>
      </c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225" t="s">
        <v>167</v>
      </c>
      <c r="AI249" s="371" t="s">
        <v>168</v>
      </c>
      <c r="AJ249" s="371"/>
      <c r="AK249" s="371"/>
      <c r="AM249" s="232">
        <f>AVERAGE($I$4:I249)</f>
        <v>66.17479674796748</v>
      </c>
      <c r="AN249" s="232">
        <f>AVERAGE($J$4:J249)</f>
        <v>69.8089430894309</v>
      </c>
      <c r="AO249" s="232">
        <f>AVERAGE($K$4:K249)</f>
        <v>67.95121951219512</v>
      </c>
      <c r="AP249" s="232">
        <f>AVERAGE($L$4:L249)</f>
        <v>65.46341463414635</v>
      </c>
      <c r="AQ249" s="232">
        <f>AVERAGE($M$4:M249)</f>
        <v>67.3170731707317</v>
      </c>
      <c r="AR249" s="232">
        <f>AVERAGE($N$4:N249)</f>
        <v>65.78455284552845</v>
      </c>
      <c r="AS249" s="232">
        <f>AVERAGE($O$4:O249)</f>
        <v>402.5</v>
      </c>
      <c r="AT249" s="232">
        <f>AVERAGE($P$4:P249)</f>
        <v>67.08333333333334</v>
      </c>
    </row>
    <row r="250" spans="2:46" ht="13.5">
      <c r="B250" s="47">
        <v>247</v>
      </c>
      <c r="C250" s="22" t="s">
        <v>901</v>
      </c>
      <c r="D250" s="47" t="s">
        <v>853</v>
      </c>
      <c r="E250" s="47" t="s">
        <v>856</v>
      </c>
      <c r="F250" s="47" t="s">
        <v>902</v>
      </c>
      <c r="G250" s="47" t="s">
        <v>843</v>
      </c>
      <c r="H250" s="79">
        <v>152</v>
      </c>
      <c r="I250" s="47">
        <v>70</v>
      </c>
      <c r="J250" s="47">
        <v>84</v>
      </c>
      <c r="K250" s="47">
        <v>70</v>
      </c>
      <c r="L250" s="47">
        <v>65</v>
      </c>
      <c r="M250" s="47">
        <v>70</v>
      </c>
      <c r="N250" s="47">
        <v>51</v>
      </c>
      <c r="O250" s="47">
        <f t="shared" si="15"/>
        <v>410</v>
      </c>
      <c r="P250" s="80">
        <f t="shared" si="16"/>
        <v>68.33333333333333</v>
      </c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225" t="s">
        <v>169</v>
      </c>
      <c r="AI250" s="371" t="s">
        <v>168</v>
      </c>
      <c r="AJ250" s="371"/>
      <c r="AK250" s="371"/>
      <c r="AM250" s="232">
        <f>AVERAGE($I$4:I250)</f>
        <v>66.19028340080972</v>
      </c>
      <c r="AN250" s="232">
        <f>AVERAGE($J$4:J250)</f>
        <v>69.8663967611336</v>
      </c>
      <c r="AO250" s="232">
        <f>AVERAGE($K$4:K250)</f>
        <v>67.95951417004049</v>
      </c>
      <c r="AP250" s="232">
        <f>AVERAGE($L$4:L250)</f>
        <v>65.46153846153847</v>
      </c>
      <c r="AQ250" s="232">
        <f>AVERAGE($M$4:M250)</f>
        <v>67.32793522267207</v>
      </c>
      <c r="AR250" s="232">
        <f>AVERAGE($N$4:N250)</f>
        <v>65.7246963562753</v>
      </c>
      <c r="AS250" s="232">
        <f>AVERAGE($O$4:O250)</f>
        <v>402.53036437246965</v>
      </c>
      <c r="AT250" s="232">
        <f>AVERAGE($P$4:P250)</f>
        <v>67.08839406207828</v>
      </c>
    </row>
    <row r="251" spans="2:46" ht="13.5">
      <c r="B251" s="47">
        <v>248</v>
      </c>
      <c r="C251" s="22" t="s">
        <v>903</v>
      </c>
      <c r="D251" s="47" t="s">
        <v>853</v>
      </c>
      <c r="E251" s="47" t="s">
        <v>879</v>
      </c>
      <c r="F251" s="47" t="s">
        <v>904</v>
      </c>
      <c r="G251" s="47" t="s">
        <v>843</v>
      </c>
      <c r="H251" s="79">
        <v>202</v>
      </c>
      <c r="I251" s="47">
        <v>100</v>
      </c>
      <c r="J251" s="47">
        <v>134</v>
      </c>
      <c r="K251" s="47">
        <v>110</v>
      </c>
      <c r="L251" s="47">
        <v>95</v>
      </c>
      <c r="M251" s="47">
        <v>100</v>
      </c>
      <c r="N251" s="47">
        <v>61</v>
      </c>
      <c r="O251" s="47">
        <f t="shared" si="15"/>
        <v>600</v>
      </c>
      <c r="P251" s="80">
        <f t="shared" si="16"/>
        <v>100</v>
      </c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225" t="s">
        <v>169</v>
      </c>
      <c r="AI251" s="371" t="s">
        <v>167</v>
      </c>
      <c r="AJ251" s="371"/>
      <c r="AK251" s="371"/>
      <c r="AM251" s="232">
        <f>AVERAGE($I$4:I251)</f>
        <v>66.32661290322581</v>
      </c>
      <c r="AN251" s="232">
        <f>AVERAGE($J$4:J251)</f>
        <v>70.125</v>
      </c>
      <c r="AO251" s="232">
        <f>AVERAGE($K$4:K251)</f>
        <v>68.12903225806451</v>
      </c>
      <c r="AP251" s="232">
        <f>AVERAGE($L$4:L251)</f>
        <v>65.58064516129032</v>
      </c>
      <c r="AQ251" s="232">
        <f>AVERAGE($M$4:M251)</f>
        <v>67.45967741935483</v>
      </c>
      <c r="AR251" s="232">
        <f>AVERAGE($N$4:N251)</f>
        <v>65.70564516129032</v>
      </c>
      <c r="AS251" s="232">
        <f>AVERAGE($O$4:O251)</f>
        <v>403.3266129032258</v>
      </c>
      <c r="AT251" s="232">
        <f>AVERAGE($P$4:P251)</f>
        <v>67.22110215053765</v>
      </c>
    </row>
    <row r="252" spans="2:46" ht="13.5">
      <c r="B252" s="47">
        <v>249</v>
      </c>
      <c r="C252" s="22" t="s">
        <v>905</v>
      </c>
      <c r="D252" s="47" t="s">
        <v>906</v>
      </c>
      <c r="E252" s="47" t="s">
        <v>861</v>
      </c>
      <c r="F252" s="47" t="s">
        <v>897</v>
      </c>
      <c r="G252" s="47" t="s">
        <v>843</v>
      </c>
      <c r="H252" s="79">
        <v>216</v>
      </c>
      <c r="I252" s="47">
        <v>106</v>
      </c>
      <c r="J252" s="47">
        <v>90</v>
      </c>
      <c r="K252" s="47">
        <v>130</v>
      </c>
      <c r="L252" s="47">
        <v>90</v>
      </c>
      <c r="M252" s="47">
        <v>154</v>
      </c>
      <c r="N252" s="47">
        <v>110</v>
      </c>
      <c r="O252" s="47">
        <f t="shared" si="15"/>
        <v>680</v>
      </c>
      <c r="P252" s="80">
        <f t="shared" si="16"/>
        <v>113.33333333333333</v>
      </c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225" t="s">
        <v>167</v>
      </c>
      <c r="AI252" s="423" t="s">
        <v>167</v>
      </c>
      <c r="AJ252" s="424"/>
      <c r="AK252" s="425"/>
      <c r="AM252" s="232">
        <f>AVERAGE($I$4:I252)</f>
        <v>66.4859437751004</v>
      </c>
      <c r="AN252" s="232">
        <f>AVERAGE($J$4:J252)</f>
        <v>70.20481927710843</v>
      </c>
      <c r="AO252" s="232">
        <f>AVERAGE($K$4:K252)</f>
        <v>68.37751004016064</v>
      </c>
      <c r="AP252" s="232">
        <f>AVERAGE($L$4:L252)</f>
        <v>65.67871485943775</v>
      </c>
      <c r="AQ252" s="232">
        <f>AVERAGE($M$4:M252)</f>
        <v>67.80722891566265</v>
      </c>
      <c r="AR252" s="232">
        <f>AVERAGE($N$4:N252)</f>
        <v>65.88353413654619</v>
      </c>
      <c r="AS252" s="232">
        <f>AVERAGE($O$4:O252)</f>
        <v>404.43775100401604</v>
      </c>
      <c r="AT252" s="232">
        <f>AVERAGE($P$4:P252)</f>
        <v>67.40629183400269</v>
      </c>
    </row>
    <row r="253" spans="2:46" ht="13.5">
      <c r="B253" s="47">
        <v>250</v>
      </c>
      <c r="C253" s="22" t="s">
        <v>907</v>
      </c>
      <c r="D253" s="47" t="s">
        <v>849</v>
      </c>
      <c r="E253" s="47" t="s">
        <v>861</v>
      </c>
      <c r="F253" s="47" t="s">
        <v>897</v>
      </c>
      <c r="G253" s="47" t="s">
        <v>843</v>
      </c>
      <c r="H253" s="79">
        <v>99</v>
      </c>
      <c r="I253" s="47">
        <v>106</v>
      </c>
      <c r="J253" s="47">
        <v>130</v>
      </c>
      <c r="K253" s="47">
        <v>90</v>
      </c>
      <c r="L253" s="47">
        <v>110</v>
      </c>
      <c r="M253" s="47">
        <v>154</v>
      </c>
      <c r="N253" s="47">
        <v>90</v>
      </c>
      <c r="O253" s="47">
        <f t="shared" si="15"/>
        <v>680</v>
      </c>
      <c r="P253" s="80">
        <f t="shared" si="16"/>
        <v>113.33333333333333</v>
      </c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225" t="s">
        <v>167</v>
      </c>
      <c r="AI253" s="423" t="s">
        <v>167</v>
      </c>
      <c r="AJ253" s="424"/>
      <c r="AK253" s="425"/>
      <c r="AM253" s="232">
        <f>AVERAGE($I$4:I253)</f>
        <v>66.644</v>
      </c>
      <c r="AN253" s="232">
        <f>AVERAGE($J$4:J253)</f>
        <v>70.444</v>
      </c>
      <c r="AO253" s="232">
        <f>AVERAGE($K$4:K253)</f>
        <v>68.464</v>
      </c>
      <c r="AP253" s="232">
        <f>AVERAGE($L$4:L253)</f>
        <v>65.856</v>
      </c>
      <c r="AQ253" s="232">
        <f>AVERAGE($M$4:M253)</f>
        <v>68.152</v>
      </c>
      <c r="AR253" s="232">
        <f>AVERAGE($N$4:N253)</f>
        <v>65.98</v>
      </c>
      <c r="AS253" s="232">
        <f>AVERAGE($O$4:O253)</f>
        <v>405.54</v>
      </c>
      <c r="AT253" s="232">
        <f>AVERAGE($P$4:P253)</f>
        <v>67.59</v>
      </c>
    </row>
    <row r="254" spans="2:46" ht="13.5">
      <c r="B254" s="47">
        <v>251</v>
      </c>
      <c r="C254" s="22" t="s">
        <v>908</v>
      </c>
      <c r="D254" s="47" t="s">
        <v>906</v>
      </c>
      <c r="E254" s="47" t="s">
        <v>909</v>
      </c>
      <c r="F254" s="47" t="s">
        <v>868</v>
      </c>
      <c r="G254" s="47" t="s">
        <v>843</v>
      </c>
      <c r="H254" s="79">
        <v>5</v>
      </c>
      <c r="I254" s="47">
        <v>100</v>
      </c>
      <c r="J254" s="47">
        <v>100</v>
      </c>
      <c r="K254" s="47">
        <v>100</v>
      </c>
      <c r="L254" s="47">
        <v>100</v>
      </c>
      <c r="M254" s="47">
        <v>100</v>
      </c>
      <c r="N254" s="47">
        <v>100</v>
      </c>
      <c r="O254" s="47">
        <f t="shared" si="15"/>
        <v>600</v>
      </c>
      <c r="P254" s="80">
        <f t="shared" si="16"/>
        <v>100</v>
      </c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225" t="s">
        <v>167</v>
      </c>
      <c r="AI254" s="423" t="s">
        <v>167</v>
      </c>
      <c r="AJ254" s="424"/>
      <c r="AK254" s="425"/>
      <c r="AM254" s="232">
        <f>AVERAGE($I$4:I254)</f>
        <v>66.77689243027888</v>
      </c>
      <c r="AN254" s="232">
        <f>AVERAGE($J$4:J254)</f>
        <v>70.56175298804781</v>
      </c>
      <c r="AO254" s="232">
        <f>AVERAGE($K$4:K254)</f>
        <v>68.58964143426294</v>
      </c>
      <c r="AP254" s="232">
        <f>AVERAGE($L$4:L254)</f>
        <v>65.99203187250995</v>
      </c>
      <c r="AQ254" s="232">
        <f>AVERAGE($M$4:M254)</f>
        <v>68.2788844621514</v>
      </c>
      <c r="AR254" s="232">
        <f>AVERAGE($N$4:N254)</f>
        <v>66.11553784860558</v>
      </c>
      <c r="AS254" s="232">
        <f>AVERAGE($O$4:O254)</f>
        <v>406.31474103585657</v>
      </c>
      <c r="AT254" s="232">
        <f>AVERAGE($P$4:P254)</f>
        <v>67.7191235059761</v>
      </c>
    </row>
    <row r="255" spans="2:46" ht="13.5">
      <c r="B255" s="47">
        <v>252</v>
      </c>
      <c r="C255" s="22" t="s">
        <v>910</v>
      </c>
      <c r="D255" s="47" t="s">
        <v>909</v>
      </c>
      <c r="E255" s="47" t="s">
        <v>843</v>
      </c>
      <c r="F255" s="47" t="s">
        <v>911</v>
      </c>
      <c r="G255" s="47" t="s">
        <v>843</v>
      </c>
      <c r="H255" s="79">
        <v>5</v>
      </c>
      <c r="I255" s="47">
        <v>40</v>
      </c>
      <c r="J255" s="47">
        <v>45</v>
      </c>
      <c r="K255" s="47">
        <v>35</v>
      </c>
      <c r="L255" s="47">
        <v>65</v>
      </c>
      <c r="M255" s="47">
        <v>55</v>
      </c>
      <c r="N255" s="47">
        <v>70</v>
      </c>
      <c r="O255" s="47">
        <f t="shared" si="15"/>
        <v>310</v>
      </c>
      <c r="P255" s="80">
        <f t="shared" si="16"/>
        <v>51.666666666666664</v>
      </c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225" t="s">
        <v>167</v>
      </c>
      <c r="AI255" s="371" t="s">
        <v>168</v>
      </c>
      <c r="AJ255" s="371"/>
      <c r="AK255" s="371"/>
      <c r="AM255" s="232">
        <f>AVERAGE($I$4:I255)</f>
        <v>66.67063492063492</v>
      </c>
      <c r="AN255" s="232">
        <f>AVERAGE($J$4:J255)</f>
        <v>70.46031746031746</v>
      </c>
      <c r="AO255" s="232">
        <f>AVERAGE($K$4:K255)</f>
        <v>68.4563492063492</v>
      </c>
      <c r="AP255" s="232">
        <f>AVERAGE($L$4:L255)</f>
        <v>65.98809523809524</v>
      </c>
      <c r="AQ255" s="232">
        <f>AVERAGE($M$4:M255)</f>
        <v>68.22619047619048</v>
      </c>
      <c r="AR255" s="232">
        <f>AVERAGE($N$4:N255)</f>
        <v>66.13095238095238</v>
      </c>
      <c r="AS255" s="232">
        <f>AVERAGE($O$4:O255)</f>
        <v>405.9325396825397</v>
      </c>
      <c r="AT255" s="232">
        <f>AVERAGE($P$4:P255)</f>
        <v>67.65542328042328</v>
      </c>
    </row>
    <row r="256" spans="2:46" ht="13.5">
      <c r="B256" s="47">
        <v>253</v>
      </c>
      <c r="C256" s="22" t="s">
        <v>912</v>
      </c>
      <c r="D256" s="47" t="s">
        <v>909</v>
      </c>
      <c r="E256" s="47" t="s">
        <v>843</v>
      </c>
      <c r="F256" s="47" t="s">
        <v>911</v>
      </c>
      <c r="G256" s="47" t="s">
        <v>843</v>
      </c>
      <c r="H256" s="79">
        <v>21.6</v>
      </c>
      <c r="I256" s="47">
        <v>50</v>
      </c>
      <c r="J256" s="47">
        <v>65</v>
      </c>
      <c r="K256" s="47">
        <v>45</v>
      </c>
      <c r="L256" s="47">
        <v>85</v>
      </c>
      <c r="M256" s="47">
        <v>65</v>
      </c>
      <c r="N256" s="47">
        <v>95</v>
      </c>
      <c r="O256" s="47">
        <f t="shared" si="15"/>
        <v>405</v>
      </c>
      <c r="P256" s="80">
        <f t="shared" si="16"/>
        <v>67.5</v>
      </c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225" t="s">
        <v>169</v>
      </c>
      <c r="AI256" s="371" t="s">
        <v>168</v>
      </c>
      <c r="AJ256" s="371"/>
      <c r="AK256" s="371"/>
      <c r="AM256" s="232">
        <f>AVERAGE($I$4:I256)</f>
        <v>66.60474308300395</v>
      </c>
      <c r="AN256" s="232">
        <f>AVERAGE($J$4:J256)</f>
        <v>70.43873517786561</v>
      </c>
      <c r="AO256" s="232">
        <f>AVERAGE($K$4:K256)</f>
        <v>68.36363636363636</v>
      </c>
      <c r="AP256" s="232">
        <f>AVERAGE($L$4:L256)</f>
        <v>66.06324110671937</v>
      </c>
      <c r="AQ256" s="232">
        <f>AVERAGE($M$4:M256)</f>
        <v>68.21343873517786</v>
      </c>
      <c r="AR256" s="232">
        <f>AVERAGE($N$4:N256)</f>
        <v>66.24505928853755</v>
      </c>
      <c r="AS256" s="232">
        <f>AVERAGE($O$4:O256)</f>
        <v>405.9288537549407</v>
      </c>
      <c r="AT256" s="232">
        <f>AVERAGE($P$4:P256)</f>
        <v>67.6548089591568</v>
      </c>
    </row>
    <row r="257" spans="2:46" ht="13.5">
      <c r="B257" s="47">
        <v>254</v>
      </c>
      <c r="C257" s="22" t="s">
        <v>913</v>
      </c>
      <c r="D257" s="47" t="s">
        <v>909</v>
      </c>
      <c r="E257" s="47" t="s">
        <v>843</v>
      </c>
      <c r="F257" s="47" t="s">
        <v>911</v>
      </c>
      <c r="G257" s="47" t="s">
        <v>843</v>
      </c>
      <c r="H257" s="79">
        <v>52.2</v>
      </c>
      <c r="I257" s="47">
        <v>70</v>
      </c>
      <c r="J257" s="47">
        <v>85</v>
      </c>
      <c r="K257" s="47">
        <v>65</v>
      </c>
      <c r="L257" s="47">
        <v>105</v>
      </c>
      <c r="M257" s="47">
        <v>85</v>
      </c>
      <c r="N257" s="47">
        <v>120</v>
      </c>
      <c r="O257" s="47">
        <f t="shared" si="15"/>
        <v>530</v>
      </c>
      <c r="P257" s="80">
        <f t="shared" si="16"/>
        <v>88.33333333333333</v>
      </c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225" t="s">
        <v>169</v>
      </c>
      <c r="AI257" s="371" t="s">
        <v>167</v>
      </c>
      <c r="AJ257" s="371"/>
      <c r="AK257" s="371"/>
      <c r="AM257" s="232">
        <f>AVERAGE($I$4:I257)</f>
        <v>66.61811023622047</v>
      </c>
      <c r="AN257" s="232">
        <f>AVERAGE($J$4:J257)</f>
        <v>70.49606299212599</v>
      </c>
      <c r="AO257" s="232">
        <f>AVERAGE($K$4:K257)</f>
        <v>68.35039370078741</v>
      </c>
      <c r="AP257" s="232">
        <f>AVERAGE($L$4:L257)</f>
        <v>66.21653543307086</v>
      </c>
      <c r="AQ257" s="232">
        <f>AVERAGE($M$4:M257)</f>
        <v>68.27952755905511</v>
      </c>
      <c r="AR257" s="232">
        <f>AVERAGE($N$4:N257)</f>
        <v>66.45669291338582</v>
      </c>
      <c r="AS257" s="232">
        <f>AVERAGE($O$4:O257)</f>
        <v>406.4173228346457</v>
      </c>
      <c r="AT257" s="232">
        <f>AVERAGE($P$4:P257)</f>
        <v>67.73622047244095</v>
      </c>
    </row>
    <row r="258" spans="2:46" ht="13.5">
      <c r="B258" s="47">
        <v>255</v>
      </c>
      <c r="C258" s="22" t="s">
        <v>914</v>
      </c>
      <c r="D258" s="47" t="s">
        <v>849</v>
      </c>
      <c r="E258" s="47" t="s">
        <v>843</v>
      </c>
      <c r="F258" s="47" t="s">
        <v>915</v>
      </c>
      <c r="G258" s="47" t="s">
        <v>843</v>
      </c>
      <c r="H258" s="79">
        <v>2.5</v>
      </c>
      <c r="I258" s="47">
        <v>45</v>
      </c>
      <c r="J258" s="47">
        <v>60</v>
      </c>
      <c r="K258" s="47">
        <v>40</v>
      </c>
      <c r="L258" s="47">
        <v>70</v>
      </c>
      <c r="M258" s="47">
        <v>50</v>
      </c>
      <c r="N258" s="47">
        <v>45</v>
      </c>
      <c r="O258" s="47">
        <f t="shared" si="15"/>
        <v>310</v>
      </c>
      <c r="P258" s="80">
        <f t="shared" si="16"/>
        <v>51.666666666666664</v>
      </c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225" t="s">
        <v>167</v>
      </c>
      <c r="AI258" s="371" t="s">
        <v>168</v>
      </c>
      <c r="AJ258" s="371"/>
      <c r="AK258" s="371"/>
      <c r="AM258" s="232">
        <f>AVERAGE($I$4:I258)</f>
        <v>66.53333333333333</v>
      </c>
      <c r="AN258" s="232">
        <f>AVERAGE($J$4:J258)</f>
        <v>70.45490196078431</v>
      </c>
      <c r="AO258" s="232">
        <f>AVERAGE($K$4:K258)</f>
        <v>68.2392156862745</v>
      </c>
      <c r="AP258" s="232">
        <f>AVERAGE($L$4:L258)</f>
        <v>66.23137254901961</v>
      </c>
      <c r="AQ258" s="232">
        <f>AVERAGE($M$4:M258)</f>
        <v>68.2078431372549</v>
      </c>
      <c r="AR258" s="232">
        <f>AVERAGE($N$4:N258)</f>
        <v>66.37254901960785</v>
      </c>
      <c r="AS258" s="232">
        <f>AVERAGE($O$4:O258)</f>
        <v>406.03921568627453</v>
      </c>
      <c r="AT258" s="232">
        <f>AVERAGE($P$4:P258)</f>
        <v>67.6732026143791</v>
      </c>
    </row>
    <row r="259" spans="2:46" ht="13.5">
      <c r="B259" s="47">
        <v>256</v>
      </c>
      <c r="C259" s="22" t="s">
        <v>916</v>
      </c>
      <c r="D259" s="47" t="s">
        <v>849</v>
      </c>
      <c r="E259" s="47" t="s">
        <v>917</v>
      </c>
      <c r="F259" s="47" t="s">
        <v>915</v>
      </c>
      <c r="G259" s="47" t="s">
        <v>843</v>
      </c>
      <c r="H259" s="79">
        <v>19.5</v>
      </c>
      <c r="I259" s="47">
        <v>60</v>
      </c>
      <c r="J259" s="47">
        <v>85</v>
      </c>
      <c r="K259" s="47">
        <v>60</v>
      </c>
      <c r="L259" s="47">
        <v>85</v>
      </c>
      <c r="M259" s="47">
        <v>60</v>
      </c>
      <c r="N259" s="47">
        <v>55</v>
      </c>
      <c r="O259" s="47">
        <f t="shared" si="15"/>
        <v>405</v>
      </c>
      <c r="P259" s="80">
        <f t="shared" si="16"/>
        <v>67.5</v>
      </c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225" t="s">
        <v>169</v>
      </c>
      <c r="AI259" s="371" t="s">
        <v>168</v>
      </c>
      <c r="AJ259" s="371"/>
      <c r="AK259" s="371"/>
      <c r="AM259" s="232">
        <f>AVERAGE($I$4:I259)</f>
        <v>66.5078125</v>
      </c>
      <c r="AN259" s="232">
        <f>AVERAGE($J$4:J259)</f>
        <v>70.51171875</v>
      </c>
      <c r="AO259" s="232">
        <f>AVERAGE($K$4:K259)</f>
        <v>68.20703125</v>
      </c>
      <c r="AP259" s="232">
        <f>AVERAGE($L$4:L259)</f>
        <v>66.3046875</v>
      </c>
      <c r="AQ259" s="232">
        <f>AVERAGE($M$4:M259)</f>
        <v>68.17578125</v>
      </c>
      <c r="AR259" s="232">
        <f>AVERAGE($N$4:N259)</f>
        <v>66.328125</v>
      </c>
      <c r="AS259" s="232">
        <f>AVERAGE($O$4:O259)</f>
        <v>406.03515625</v>
      </c>
      <c r="AT259" s="232">
        <f>AVERAGE($P$4:P259)</f>
        <v>67.67252604166667</v>
      </c>
    </row>
    <row r="260" spans="2:46" ht="13.5">
      <c r="B260" s="47">
        <v>257</v>
      </c>
      <c r="C260" s="22" t="s">
        <v>918</v>
      </c>
      <c r="D260" s="47" t="s">
        <v>849</v>
      </c>
      <c r="E260" s="47" t="s">
        <v>917</v>
      </c>
      <c r="F260" s="47" t="s">
        <v>915</v>
      </c>
      <c r="G260" s="47" t="s">
        <v>843</v>
      </c>
      <c r="H260" s="79">
        <v>52</v>
      </c>
      <c r="I260" s="47">
        <v>80</v>
      </c>
      <c r="J260" s="47">
        <v>120</v>
      </c>
      <c r="K260" s="47">
        <v>70</v>
      </c>
      <c r="L260" s="47">
        <v>110</v>
      </c>
      <c r="M260" s="47">
        <v>70</v>
      </c>
      <c r="N260" s="47">
        <v>80</v>
      </c>
      <c r="O260" s="47">
        <f t="shared" si="15"/>
        <v>530</v>
      </c>
      <c r="P260" s="80">
        <f t="shared" si="16"/>
        <v>88.33333333333333</v>
      </c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225" t="s">
        <v>169</v>
      </c>
      <c r="AI260" s="371" t="s">
        <v>167</v>
      </c>
      <c r="AJ260" s="371"/>
      <c r="AK260" s="371"/>
      <c r="AM260" s="232">
        <f>AVERAGE($I$4:I260)</f>
        <v>66.56031128404669</v>
      </c>
      <c r="AN260" s="232">
        <f>AVERAGE($J$4:J260)</f>
        <v>70.70428015564202</v>
      </c>
      <c r="AO260" s="232">
        <f>AVERAGE($K$4:K260)</f>
        <v>68.21400778210116</v>
      </c>
      <c r="AP260" s="232">
        <f>AVERAGE($L$4:L260)</f>
        <v>66.47470817120623</v>
      </c>
      <c r="AQ260" s="232">
        <f>AVERAGE($M$4:M260)</f>
        <v>68.1828793774319</v>
      </c>
      <c r="AR260" s="232">
        <f>AVERAGE($N$4:N260)</f>
        <v>66.38132295719845</v>
      </c>
      <c r="AS260" s="232">
        <f>AVERAGE($O$4:O260)</f>
        <v>406.5175097276265</v>
      </c>
      <c r="AT260" s="232">
        <f>AVERAGE($P$4:P260)</f>
        <v>67.75291828793775</v>
      </c>
    </row>
    <row r="261" spans="2:46" ht="13.5">
      <c r="B261" s="47">
        <v>258</v>
      </c>
      <c r="C261" s="22" t="s">
        <v>919</v>
      </c>
      <c r="D261" s="47" t="s">
        <v>866</v>
      </c>
      <c r="E261" s="47" t="s">
        <v>843</v>
      </c>
      <c r="F261" s="47" t="s">
        <v>920</v>
      </c>
      <c r="G261" s="47" t="s">
        <v>843</v>
      </c>
      <c r="H261" s="79">
        <v>7.6</v>
      </c>
      <c r="I261" s="47">
        <v>50</v>
      </c>
      <c r="J261" s="47">
        <v>70</v>
      </c>
      <c r="K261" s="47">
        <v>50</v>
      </c>
      <c r="L261" s="47">
        <v>50</v>
      </c>
      <c r="M261" s="47">
        <v>50</v>
      </c>
      <c r="N261" s="47">
        <v>40</v>
      </c>
      <c r="O261" s="47">
        <f t="shared" si="15"/>
        <v>310</v>
      </c>
      <c r="P261" s="80">
        <f t="shared" si="16"/>
        <v>51.666666666666664</v>
      </c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225" t="s">
        <v>167</v>
      </c>
      <c r="AI261" s="371" t="s">
        <v>168</v>
      </c>
      <c r="AJ261" s="371"/>
      <c r="AK261" s="371"/>
      <c r="AM261" s="232">
        <f>AVERAGE($I$4:I261)</f>
        <v>66.49612403100775</v>
      </c>
      <c r="AN261" s="232">
        <f>AVERAGE($J$4:J261)</f>
        <v>70.7015503875969</v>
      </c>
      <c r="AO261" s="232">
        <f>AVERAGE($K$4:K261)</f>
        <v>68.14341085271317</v>
      </c>
      <c r="AP261" s="232">
        <f>AVERAGE($L$4:L261)</f>
        <v>66.4108527131783</v>
      </c>
      <c r="AQ261" s="232">
        <f>AVERAGE($M$4:M261)</f>
        <v>68.1124031007752</v>
      </c>
      <c r="AR261" s="232">
        <f>AVERAGE($N$4:N261)</f>
        <v>66.27906976744185</v>
      </c>
      <c r="AS261" s="232">
        <f>AVERAGE($O$4:O261)</f>
        <v>406.1434108527132</v>
      </c>
      <c r="AT261" s="232">
        <f>AVERAGE($P$4:P261)</f>
        <v>67.6905684754522</v>
      </c>
    </row>
    <row r="262" spans="2:46" ht="13.5">
      <c r="B262" s="47">
        <v>259</v>
      </c>
      <c r="C262" s="22" t="s">
        <v>921</v>
      </c>
      <c r="D262" s="47" t="s">
        <v>866</v>
      </c>
      <c r="E262" s="47" t="s">
        <v>856</v>
      </c>
      <c r="F262" s="47" t="s">
        <v>922</v>
      </c>
      <c r="G262" s="47" t="s">
        <v>843</v>
      </c>
      <c r="H262" s="79">
        <v>28</v>
      </c>
      <c r="I262" s="47">
        <v>70</v>
      </c>
      <c r="J262" s="47">
        <v>85</v>
      </c>
      <c r="K262" s="47">
        <v>70</v>
      </c>
      <c r="L262" s="47">
        <v>60</v>
      </c>
      <c r="M262" s="47">
        <v>70</v>
      </c>
      <c r="N262" s="47">
        <v>50</v>
      </c>
      <c r="O262" s="47">
        <f t="shared" si="15"/>
        <v>405</v>
      </c>
      <c r="P262" s="80">
        <f t="shared" si="16"/>
        <v>67.5</v>
      </c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225" t="s">
        <v>169</v>
      </c>
      <c r="AI262" s="371" t="s">
        <v>168</v>
      </c>
      <c r="AJ262" s="371"/>
      <c r="AK262" s="371"/>
      <c r="AM262" s="232">
        <f>AVERAGE($I$4:I262)</f>
        <v>66.50965250965251</v>
      </c>
      <c r="AN262" s="232">
        <f>AVERAGE($J$4:J262)</f>
        <v>70.75675675675676</v>
      </c>
      <c r="AO262" s="232">
        <f>AVERAGE($K$4:K262)</f>
        <v>68.15057915057915</v>
      </c>
      <c r="AP262" s="232">
        <f>AVERAGE($L$4:L262)</f>
        <v>66.38610038610038</v>
      </c>
      <c r="AQ262" s="232">
        <f>AVERAGE($M$4:M262)</f>
        <v>68.11969111969113</v>
      </c>
      <c r="AR262" s="232">
        <f>AVERAGE($N$4:N262)</f>
        <v>66.21621621621621</v>
      </c>
      <c r="AS262" s="232">
        <f>AVERAGE($O$4:O262)</f>
        <v>406.13899613899616</v>
      </c>
      <c r="AT262" s="232">
        <f>AVERAGE($P$4:P262)</f>
        <v>67.6898326898327</v>
      </c>
    </row>
    <row r="263" spans="2:46" ht="13.5">
      <c r="B263" s="47">
        <v>260</v>
      </c>
      <c r="C263" s="22" t="s">
        <v>923</v>
      </c>
      <c r="D263" s="47" t="s">
        <v>866</v>
      </c>
      <c r="E263" s="47" t="s">
        <v>856</v>
      </c>
      <c r="F263" s="47" t="s">
        <v>922</v>
      </c>
      <c r="G263" s="47" t="s">
        <v>843</v>
      </c>
      <c r="H263" s="79">
        <v>81.9</v>
      </c>
      <c r="I263" s="47">
        <v>100</v>
      </c>
      <c r="J263" s="47">
        <v>110</v>
      </c>
      <c r="K263" s="47">
        <v>90</v>
      </c>
      <c r="L263" s="47">
        <v>85</v>
      </c>
      <c r="M263" s="47">
        <v>90</v>
      </c>
      <c r="N263" s="47">
        <v>60</v>
      </c>
      <c r="O263" s="47">
        <f t="shared" si="15"/>
        <v>535</v>
      </c>
      <c r="P263" s="80">
        <f t="shared" si="16"/>
        <v>89.16666666666667</v>
      </c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225" t="s">
        <v>169</v>
      </c>
      <c r="AI263" s="371" t="s">
        <v>167</v>
      </c>
      <c r="AJ263" s="371"/>
      <c r="AK263" s="371"/>
      <c r="AM263" s="232">
        <f>AVERAGE($I$4:I263)</f>
        <v>66.63846153846154</v>
      </c>
      <c r="AN263" s="232">
        <f>AVERAGE($J$4:J263)</f>
        <v>70.9076923076923</v>
      </c>
      <c r="AO263" s="232">
        <f>AVERAGE($K$4:K263)</f>
        <v>68.23461538461538</v>
      </c>
      <c r="AP263" s="232">
        <f>AVERAGE($L$4:L263)</f>
        <v>66.45769230769231</v>
      </c>
      <c r="AQ263" s="232">
        <f>AVERAGE($M$4:M263)</f>
        <v>68.20384615384616</v>
      </c>
      <c r="AR263" s="232">
        <f>AVERAGE($N$4:N263)</f>
        <v>66.1923076923077</v>
      </c>
      <c r="AS263" s="232">
        <f>AVERAGE($O$4:O263)</f>
        <v>406.63461538461536</v>
      </c>
      <c r="AT263" s="232">
        <f>AVERAGE($P$4:P263)</f>
        <v>67.77243589743591</v>
      </c>
    </row>
    <row r="264" spans="2:46" ht="13.5">
      <c r="B264" s="47">
        <v>261</v>
      </c>
      <c r="C264" s="22" t="s">
        <v>924</v>
      </c>
      <c r="D264" s="47" t="s">
        <v>879</v>
      </c>
      <c r="E264" s="47" t="s">
        <v>843</v>
      </c>
      <c r="F264" s="47" t="s">
        <v>925</v>
      </c>
      <c r="G264" s="47" t="s">
        <v>845</v>
      </c>
      <c r="H264" s="79">
        <v>13.6</v>
      </c>
      <c r="I264" s="47">
        <v>35</v>
      </c>
      <c r="J264" s="47">
        <v>55</v>
      </c>
      <c r="K264" s="47">
        <v>35</v>
      </c>
      <c r="L264" s="47">
        <v>30</v>
      </c>
      <c r="M264" s="47">
        <v>30</v>
      </c>
      <c r="N264" s="47">
        <v>35</v>
      </c>
      <c r="O264" s="47">
        <f t="shared" si="15"/>
        <v>220</v>
      </c>
      <c r="P264" s="80">
        <f t="shared" si="16"/>
        <v>36.666666666666664</v>
      </c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225" t="s">
        <v>167</v>
      </c>
      <c r="AI264" s="371" t="s">
        <v>168</v>
      </c>
      <c r="AJ264" s="371"/>
      <c r="AK264" s="371"/>
      <c r="AM264" s="232">
        <f>AVERAGE($I$4:I264)</f>
        <v>66.51724137931035</v>
      </c>
      <c r="AN264" s="232">
        <f>AVERAGE($J$4:J264)</f>
        <v>70.84674329501915</v>
      </c>
      <c r="AO264" s="232">
        <f>AVERAGE($K$4:K264)</f>
        <v>68.10727969348659</v>
      </c>
      <c r="AP264" s="232">
        <f>AVERAGE($L$4:L264)</f>
        <v>66.31800766283524</v>
      </c>
      <c r="AQ264" s="232">
        <f>AVERAGE($M$4:M264)</f>
        <v>68.05747126436782</v>
      </c>
      <c r="AR264" s="232">
        <f>AVERAGE($N$4:N264)</f>
        <v>66.0727969348659</v>
      </c>
      <c r="AS264" s="232">
        <f>AVERAGE($O$4:O264)</f>
        <v>405.91954022988506</v>
      </c>
      <c r="AT264" s="232">
        <f>AVERAGE($P$4:P264)</f>
        <v>67.65325670498086</v>
      </c>
    </row>
    <row r="265" spans="2:46" ht="13.5">
      <c r="B265" s="47">
        <v>262</v>
      </c>
      <c r="C265" s="22" t="s">
        <v>926</v>
      </c>
      <c r="D265" s="47" t="s">
        <v>879</v>
      </c>
      <c r="E265" s="47" t="s">
        <v>843</v>
      </c>
      <c r="F265" s="47" t="s">
        <v>925</v>
      </c>
      <c r="G265" s="47" t="s">
        <v>845</v>
      </c>
      <c r="H265" s="79">
        <v>37</v>
      </c>
      <c r="I265" s="47">
        <v>70</v>
      </c>
      <c r="J265" s="47">
        <v>90</v>
      </c>
      <c r="K265" s="47">
        <v>70</v>
      </c>
      <c r="L265" s="47">
        <v>60</v>
      </c>
      <c r="M265" s="47">
        <v>60</v>
      </c>
      <c r="N265" s="47">
        <v>70</v>
      </c>
      <c r="O265" s="47">
        <f t="shared" si="15"/>
        <v>420</v>
      </c>
      <c r="P265" s="80">
        <f t="shared" si="16"/>
        <v>70</v>
      </c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225" t="s">
        <v>169</v>
      </c>
      <c r="AI265" s="423" t="s">
        <v>167</v>
      </c>
      <c r="AJ265" s="424"/>
      <c r="AK265" s="425"/>
      <c r="AM265" s="232">
        <f>AVERAGE($I$4:I265)</f>
        <v>66.53053435114504</v>
      </c>
      <c r="AN265" s="232">
        <f>AVERAGE($J$4:J265)</f>
        <v>70.91984732824427</v>
      </c>
      <c r="AO265" s="232">
        <f>AVERAGE($K$4:K265)</f>
        <v>68.1145038167939</v>
      </c>
      <c r="AP265" s="232">
        <f>AVERAGE($L$4:L265)</f>
        <v>66.29389312977099</v>
      </c>
      <c r="AQ265" s="232">
        <f>AVERAGE($M$4:M265)</f>
        <v>68.02671755725191</v>
      </c>
      <c r="AR265" s="232">
        <f>AVERAGE($N$4:N265)</f>
        <v>66.08778625954199</v>
      </c>
      <c r="AS265" s="232">
        <f>AVERAGE($O$4:O265)</f>
        <v>405.9732824427481</v>
      </c>
      <c r="AT265" s="232">
        <f>AVERAGE($P$4:P265)</f>
        <v>67.66221374045803</v>
      </c>
    </row>
    <row r="266" spans="2:46" ht="13.5">
      <c r="B266" s="47">
        <v>263</v>
      </c>
      <c r="C266" s="22" t="s">
        <v>927</v>
      </c>
      <c r="D266" s="47" t="s">
        <v>842</v>
      </c>
      <c r="E266" s="47" t="s">
        <v>843</v>
      </c>
      <c r="F266" s="47" t="s">
        <v>844</v>
      </c>
      <c r="G266" s="47" t="s">
        <v>928</v>
      </c>
      <c r="H266" s="79">
        <v>17.5</v>
      </c>
      <c r="I266" s="47">
        <v>38</v>
      </c>
      <c r="J266" s="47">
        <v>30</v>
      </c>
      <c r="K266" s="47">
        <v>41</v>
      </c>
      <c r="L266" s="47">
        <v>30</v>
      </c>
      <c r="M266" s="47">
        <v>41</v>
      </c>
      <c r="N266" s="47">
        <v>60</v>
      </c>
      <c r="O266" s="47">
        <f t="shared" si="15"/>
        <v>240</v>
      </c>
      <c r="P266" s="80">
        <f t="shared" si="16"/>
        <v>40</v>
      </c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225" t="s">
        <v>167</v>
      </c>
      <c r="AI266" s="371" t="s">
        <v>168</v>
      </c>
      <c r="AJ266" s="371"/>
      <c r="AK266" s="371"/>
      <c r="AM266" s="232">
        <f>AVERAGE($I$4:I266)</f>
        <v>66.42205323193916</v>
      </c>
      <c r="AN266" s="232">
        <f>AVERAGE($J$4:J266)</f>
        <v>70.76425855513308</v>
      </c>
      <c r="AO266" s="232">
        <f>AVERAGE($K$4:K266)</f>
        <v>68.01140684410646</v>
      </c>
      <c r="AP266" s="232">
        <f>AVERAGE($L$4:L266)</f>
        <v>66.15589353612167</v>
      </c>
      <c r="AQ266" s="232">
        <f>AVERAGE($M$4:M266)</f>
        <v>67.92395437262357</v>
      </c>
      <c r="AR266" s="232">
        <f>AVERAGE($N$4:N266)</f>
        <v>66.06463878326996</v>
      </c>
      <c r="AS266" s="232">
        <f>AVERAGE($O$4:O266)</f>
        <v>405.3422053231939</v>
      </c>
      <c r="AT266" s="232">
        <f>AVERAGE($P$4:P266)</f>
        <v>67.55703422053233</v>
      </c>
    </row>
    <row r="267" spans="2:46" ht="13.5">
      <c r="B267" s="47">
        <v>264</v>
      </c>
      <c r="C267" s="22" t="s">
        <v>929</v>
      </c>
      <c r="D267" s="47" t="s">
        <v>842</v>
      </c>
      <c r="E267" s="47" t="s">
        <v>843</v>
      </c>
      <c r="F267" s="47" t="s">
        <v>844</v>
      </c>
      <c r="G267" s="47" t="s">
        <v>928</v>
      </c>
      <c r="H267" s="79">
        <v>32.5</v>
      </c>
      <c r="I267" s="47">
        <v>78</v>
      </c>
      <c r="J267" s="47">
        <v>70</v>
      </c>
      <c r="K267" s="47">
        <v>61</v>
      </c>
      <c r="L267" s="47">
        <v>50</v>
      </c>
      <c r="M267" s="47">
        <v>61</v>
      </c>
      <c r="N267" s="47">
        <v>100</v>
      </c>
      <c r="O267" s="47">
        <f t="shared" si="15"/>
        <v>420</v>
      </c>
      <c r="P267" s="80">
        <f t="shared" si="16"/>
        <v>70</v>
      </c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225" t="s">
        <v>169</v>
      </c>
      <c r="AI267" s="423" t="s">
        <v>167</v>
      </c>
      <c r="AJ267" s="424"/>
      <c r="AK267" s="425"/>
      <c r="AM267" s="232">
        <f>AVERAGE($I$4:I267)</f>
        <v>66.4659090909091</v>
      </c>
      <c r="AN267" s="232">
        <f>AVERAGE($J$4:J267)</f>
        <v>70.76136363636364</v>
      </c>
      <c r="AO267" s="232">
        <f>AVERAGE($K$4:K267)</f>
        <v>67.98484848484848</v>
      </c>
      <c r="AP267" s="232">
        <f>AVERAGE($L$4:L267)</f>
        <v>66.09469696969697</v>
      </c>
      <c r="AQ267" s="232">
        <f>AVERAGE($M$4:M267)</f>
        <v>67.89772727272727</v>
      </c>
      <c r="AR267" s="232">
        <f>AVERAGE($N$4:N267)</f>
        <v>66.19318181818181</v>
      </c>
      <c r="AS267" s="232">
        <f>AVERAGE($O$4:O267)</f>
        <v>405.39772727272725</v>
      </c>
      <c r="AT267" s="232">
        <f>AVERAGE($P$4:P267)</f>
        <v>67.56628787878789</v>
      </c>
    </row>
    <row r="268" spans="2:46" ht="13.5">
      <c r="B268" s="47">
        <v>265</v>
      </c>
      <c r="C268" s="22" t="s">
        <v>930</v>
      </c>
      <c r="D268" s="47" t="s">
        <v>931</v>
      </c>
      <c r="E268" s="47" t="s">
        <v>843</v>
      </c>
      <c r="F268" s="47" t="s">
        <v>932</v>
      </c>
      <c r="G268" s="47" t="s">
        <v>843</v>
      </c>
      <c r="H268" s="79">
        <v>3.6</v>
      </c>
      <c r="I268" s="47">
        <v>45</v>
      </c>
      <c r="J268" s="47">
        <v>45</v>
      </c>
      <c r="K268" s="47">
        <v>35</v>
      </c>
      <c r="L268" s="47">
        <v>20</v>
      </c>
      <c r="M268" s="47">
        <v>30</v>
      </c>
      <c r="N268" s="47">
        <v>20</v>
      </c>
      <c r="O268" s="47">
        <f t="shared" si="15"/>
        <v>195</v>
      </c>
      <c r="P268" s="80">
        <f t="shared" si="16"/>
        <v>32.5</v>
      </c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225" t="s">
        <v>864</v>
      </c>
      <c r="AI268" s="423" t="s">
        <v>940</v>
      </c>
      <c r="AJ268" s="425"/>
      <c r="AK268" s="226" t="s">
        <v>203</v>
      </c>
      <c r="AM268" s="232">
        <f>AVERAGE($I$4:I268)</f>
        <v>66.38490566037736</v>
      </c>
      <c r="AN268" s="232">
        <f>AVERAGE($J$4:J268)</f>
        <v>70.66415094339622</v>
      </c>
      <c r="AO268" s="232">
        <f>AVERAGE($K$4:K268)</f>
        <v>67.86037735849057</v>
      </c>
      <c r="AP268" s="232">
        <f>AVERAGE($L$4:L268)</f>
        <v>65.92075471698114</v>
      </c>
      <c r="AQ268" s="232">
        <f>AVERAGE($M$4:M268)</f>
        <v>67.75471698113208</v>
      </c>
      <c r="AR268" s="232">
        <f>AVERAGE($N$4:N268)</f>
        <v>66.01886792452831</v>
      </c>
      <c r="AS268" s="232">
        <f>AVERAGE($O$4:O268)</f>
        <v>404.60377358490564</v>
      </c>
      <c r="AT268" s="232">
        <f>AVERAGE($P$4:P268)</f>
        <v>67.43396226415096</v>
      </c>
    </row>
    <row r="269" spans="2:46" ht="13.5">
      <c r="B269" s="47">
        <v>266</v>
      </c>
      <c r="C269" s="22" t="s">
        <v>933</v>
      </c>
      <c r="D269" s="47" t="s">
        <v>931</v>
      </c>
      <c r="E269" s="47" t="s">
        <v>843</v>
      </c>
      <c r="F269" s="47" t="s">
        <v>902</v>
      </c>
      <c r="G269" s="47" t="s">
        <v>843</v>
      </c>
      <c r="H269" s="79">
        <v>10</v>
      </c>
      <c r="I269" s="47">
        <v>50</v>
      </c>
      <c r="J269" s="47">
        <v>35</v>
      </c>
      <c r="K269" s="47">
        <v>55</v>
      </c>
      <c r="L269" s="47">
        <v>25</v>
      </c>
      <c r="M269" s="47">
        <v>25</v>
      </c>
      <c r="N269" s="47">
        <v>15</v>
      </c>
      <c r="O269" s="47">
        <f t="shared" si="15"/>
        <v>205</v>
      </c>
      <c r="P269" s="80">
        <f t="shared" si="16"/>
        <v>34.166666666666664</v>
      </c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225" t="s">
        <v>169</v>
      </c>
      <c r="AI269" s="371" t="s">
        <v>168</v>
      </c>
      <c r="AJ269" s="371"/>
      <c r="AK269" s="371"/>
      <c r="AM269" s="232">
        <f>AVERAGE($I$4:I269)</f>
        <v>66.32330827067669</v>
      </c>
      <c r="AN269" s="232">
        <f>AVERAGE($J$4:J269)</f>
        <v>70.53007518796993</v>
      </c>
      <c r="AO269" s="232">
        <f>AVERAGE($K$4:K269)</f>
        <v>67.81203007518798</v>
      </c>
      <c r="AP269" s="232">
        <f>AVERAGE($L$4:L269)</f>
        <v>65.76691729323308</v>
      </c>
      <c r="AQ269" s="232">
        <f>AVERAGE($M$4:M269)</f>
        <v>67.59398496240601</v>
      </c>
      <c r="AR269" s="232">
        <f>AVERAGE($N$4:N269)</f>
        <v>65.82706766917293</v>
      </c>
      <c r="AS269" s="232">
        <f>AVERAGE($O$4:O269)</f>
        <v>403.8533834586466</v>
      </c>
      <c r="AT269" s="232">
        <f>AVERAGE($P$4:P269)</f>
        <v>67.3088972431078</v>
      </c>
    </row>
    <row r="270" spans="2:46" ht="13.5">
      <c r="B270" s="47">
        <v>267</v>
      </c>
      <c r="C270" s="22" t="s">
        <v>934</v>
      </c>
      <c r="D270" s="47" t="s">
        <v>931</v>
      </c>
      <c r="E270" s="47" t="s">
        <v>861</v>
      </c>
      <c r="F270" s="47" t="s">
        <v>935</v>
      </c>
      <c r="G270" s="47" t="s">
        <v>843</v>
      </c>
      <c r="H270" s="79">
        <v>28.4</v>
      </c>
      <c r="I270" s="47">
        <v>60</v>
      </c>
      <c r="J270" s="47">
        <v>70</v>
      </c>
      <c r="K270" s="47">
        <v>50</v>
      </c>
      <c r="L270" s="47">
        <v>90</v>
      </c>
      <c r="M270" s="47">
        <v>50</v>
      </c>
      <c r="N270" s="47">
        <v>65</v>
      </c>
      <c r="O270" s="47">
        <f t="shared" si="15"/>
        <v>385</v>
      </c>
      <c r="P270" s="80">
        <f t="shared" si="16"/>
        <v>64.16666666666667</v>
      </c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225" t="s">
        <v>169</v>
      </c>
      <c r="AI270" s="371" t="s">
        <v>167</v>
      </c>
      <c r="AJ270" s="371"/>
      <c r="AK270" s="371"/>
      <c r="AM270" s="232">
        <f>AVERAGE($I$4:I270)</f>
        <v>66.29962546816479</v>
      </c>
      <c r="AN270" s="232">
        <f>AVERAGE($J$4:J270)</f>
        <v>70.52808988764045</v>
      </c>
      <c r="AO270" s="232">
        <f>AVERAGE($K$4:K270)</f>
        <v>67.74531835205993</v>
      </c>
      <c r="AP270" s="232">
        <f>AVERAGE($L$4:L270)</f>
        <v>65.85767790262172</v>
      </c>
      <c r="AQ270" s="232">
        <f>AVERAGE($M$4:M270)</f>
        <v>67.52808988764045</v>
      </c>
      <c r="AR270" s="232">
        <f>AVERAGE($N$4:N270)</f>
        <v>65.82397003745318</v>
      </c>
      <c r="AS270" s="232">
        <f>AVERAGE($O$4:O270)</f>
        <v>403.78277153558054</v>
      </c>
      <c r="AT270" s="232">
        <f>AVERAGE($P$4:P270)</f>
        <v>67.29712858926344</v>
      </c>
    </row>
    <row r="271" spans="2:46" ht="13.5">
      <c r="B271" s="47">
        <v>268</v>
      </c>
      <c r="C271" s="22" t="s">
        <v>936</v>
      </c>
      <c r="D271" s="47" t="s">
        <v>931</v>
      </c>
      <c r="E271" s="47" t="s">
        <v>843</v>
      </c>
      <c r="F271" s="47" t="s">
        <v>902</v>
      </c>
      <c r="G271" s="47" t="s">
        <v>843</v>
      </c>
      <c r="H271" s="79">
        <v>11.5</v>
      </c>
      <c r="I271" s="47">
        <v>50</v>
      </c>
      <c r="J271" s="47">
        <v>35</v>
      </c>
      <c r="K271" s="47">
        <v>55</v>
      </c>
      <c r="L271" s="47">
        <v>25</v>
      </c>
      <c r="M271" s="47">
        <v>25</v>
      </c>
      <c r="N271" s="47">
        <v>15</v>
      </c>
      <c r="O271" s="47">
        <f t="shared" si="15"/>
        <v>205</v>
      </c>
      <c r="P271" s="80">
        <f t="shared" si="16"/>
        <v>34.166666666666664</v>
      </c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226" t="s">
        <v>203</v>
      </c>
      <c r="AI271" s="371" t="s">
        <v>168</v>
      </c>
      <c r="AJ271" s="371"/>
      <c r="AK271" s="371"/>
      <c r="AM271" s="232">
        <f>AVERAGE($I$4:I271)</f>
        <v>66.23880597014926</v>
      </c>
      <c r="AN271" s="232">
        <f>AVERAGE($J$4:J271)</f>
        <v>70.3955223880597</v>
      </c>
      <c r="AO271" s="232">
        <f>AVERAGE($K$4:K271)</f>
        <v>67.69776119402985</v>
      </c>
      <c r="AP271" s="232">
        <f>AVERAGE($L$4:L271)</f>
        <v>65.70522388059702</v>
      </c>
      <c r="AQ271" s="232">
        <f>AVERAGE($M$4:M271)</f>
        <v>67.36940298507463</v>
      </c>
      <c r="AR271" s="232">
        <f>AVERAGE($N$4:N271)</f>
        <v>65.63432835820896</v>
      </c>
      <c r="AS271" s="232">
        <f>AVERAGE($O$4:O271)</f>
        <v>403.0410447761194</v>
      </c>
      <c r="AT271" s="232">
        <f>AVERAGE($P$4:P271)</f>
        <v>67.1735074626866</v>
      </c>
    </row>
    <row r="272" spans="2:46" ht="13.5">
      <c r="B272" s="47">
        <v>269</v>
      </c>
      <c r="C272" s="22" t="s">
        <v>937</v>
      </c>
      <c r="D272" s="47" t="s">
        <v>931</v>
      </c>
      <c r="E272" s="47" t="s">
        <v>938</v>
      </c>
      <c r="F272" s="47" t="s">
        <v>939</v>
      </c>
      <c r="G272" s="47" t="s">
        <v>843</v>
      </c>
      <c r="H272" s="79">
        <v>31.6</v>
      </c>
      <c r="I272" s="47">
        <v>60</v>
      </c>
      <c r="J272" s="47">
        <v>50</v>
      </c>
      <c r="K272" s="47">
        <v>70</v>
      </c>
      <c r="L272" s="47">
        <v>50</v>
      </c>
      <c r="M272" s="47">
        <v>90</v>
      </c>
      <c r="N272" s="47">
        <v>65</v>
      </c>
      <c r="O272" s="47">
        <f t="shared" si="15"/>
        <v>385</v>
      </c>
      <c r="P272" s="80">
        <f t="shared" si="16"/>
        <v>64.16666666666667</v>
      </c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225" t="s">
        <v>169</v>
      </c>
      <c r="AI272" s="371" t="s">
        <v>167</v>
      </c>
      <c r="AJ272" s="371"/>
      <c r="AK272" s="371"/>
      <c r="AM272" s="232">
        <f>AVERAGE($I$4:I272)</f>
        <v>66.21561338289963</v>
      </c>
      <c r="AN272" s="232">
        <f>AVERAGE($J$4:J272)</f>
        <v>70.31970260223048</v>
      </c>
      <c r="AO272" s="232">
        <f>AVERAGE($K$4:K272)</f>
        <v>67.70631970260223</v>
      </c>
      <c r="AP272" s="232">
        <f>AVERAGE($L$4:L272)</f>
        <v>65.64684014869889</v>
      </c>
      <c r="AQ272" s="232">
        <f>AVERAGE($M$4:M272)</f>
        <v>67.45353159851301</v>
      </c>
      <c r="AR272" s="232">
        <f>AVERAGE($N$4:N272)</f>
        <v>65.63197026022304</v>
      </c>
      <c r="AS272" s="232">
        <f>AVERAGE($O$4:O272)</f>
        <v>402.97397769516726</v>
      </c>
      <c r="AT272" s="232">
        <f>AVERAGE($P$4:P272)</f>
        <v>67.16232961586124</v>
      </c>
    </row>
    <row r="273" spans="2:46" ht="13.5">
      <c r="B273" s="47">
        <v>270</v>
      </c>
      <c r="C273" s="22" t="s">
        <v>941</v>
      </c>
      <c r="D273" s="47" t="s">
        <v>866</v>
      </c>
      <c r="E273" s="47" t="s">
        <v>909</v>
      </c>
      <c r="F273" s="47" t="s">
        <v>876</v>
      </c>
      <c r="G273" s="47" t="s">
        <v>942</v>
      </c>
      <c r="H273" s="79">
        <v>2.6</v>
      </c>
      <c r="I273" s="47">
        <v>40</v>
      </c>
      <c r="J273" s="47">
        <v>30</v>
      </c>
      <c r="K273" s="47">
        <v>30</v>
      </c>
      <c r="L273" s="47">
        <v>40</v>
      </c>
      <c r="M273" s="47">
        <v>50</v>
      </c>
      <c r="N273" s="47">
        <v>30</v>
      </c>
      <c r="O273" s="47">
        <f t="shared" si="15"/>
        <v>220</v>
      </c>
      <c r="P273" s="80">
        <f t="shared" si="16"/>
        <v>36.666666666666664</v>
      </c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225" t="s">
        <v>167</v>
      </c>
      <c r="AI273" s="371" t="s">
        <v>168</v>
      </c>
      <c r="AJ273" s="371"/>
      <c r="AK273" s="371"/>
      <c r="AM273" s="232">
        <f>AVERAGE($I$4:I273)</f>
        <v>66.11851851851851</v>
      </c>
      <c r="AN273" s="232">
        <f>AVERAGE($J$4:J273)</f>
        <v>70.17037037037036</v>
      </c>
      <c r="AO273" s="232">
        <f>AVERAGE($K$4:K273)</f>
        <v>67.56666666666666</v>
      </c>
      <c r="AP273" s="232">
        <f>AVERAGE($L$4:L273)</f>
        <v>65.55185185185185</v>
      </c>
      <c r="AQ273" s="232">
        <f>AVERAGE($M$4:M273)</f>
        <v>67.38888888888889</v>
      </c>
      <c r="AR273" s="232">
        <f>AVERAGE($N$4:N273)</f>
        <v>65.5</v>
      </c>
      <c r="AS273" s="232">
        <f>AVERAGE($O$4:O273)</f>
        <v>402.2962962962963</v>
      </c>
      <c r="AT273" s="232">
        <f>AVERAGE($P$4:P273)</f>
        <v>67.04938271604942</v>
      </c>
    </row>
    <row r="274" spans="2:46" ht="13.5">
      <c r="B274" s="47">
        <v>271</v>
      </c>
      <c r="C274" s="22" t="s">
        <v>943</v>
      </c>
      <c r="D274" s="47" t="s">
        <v>866</v>
      </c>
      <c r="E274" s="47" t="s">
        <v>909</v>
      </c>
      <c r="F274" s="47" t="s">
        <v>876</v>
      </c>
      <c r="G274" s="47" t="s">
        <v>942</v>
      </c>
      <c r="H274" s="79">
        <v>32.5</v>
      </c>
      <c r="I274" s="47">
        <v>60</v>
      </c>
      <c r="J274" s="47">
        <v>50</v>
      </c>
      <c r="K274" s="47">
        <v>50</v>
      </c>
      <c r="L274" s="47">
        <v>60</v>
      </c>
      <c r="M274" s="47">
        <v>70</v>
      </c>
      <c r="N274" s="47">
        <v>50</v>
      </c>
      <c r="O274" s="47">
        <f t="shared" si="15"/>
        <v>340</v>
      </c>
      <c r="P274" s="80">
        <f t="shared" si="16"/>
        <v>56.666666666666664</v>
      </c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225" t="s">
        <v>169</v>
      </c>
      <c r="AI274" s="371" t="s">
        <v>168</v>
      </c>
      <c r="AJ274" s="371"/>
      <c r="AK274" s="371"/>
      <c r="AM274" s="232">
        <f>AVERAGE($I$4:I274)</f>
        <v>66.09594095940959</v>
      </c>
      <c r="AN274" s="232">
        <f>AVERAGE($J$4:J274)</f>
        <v>70.09594095940959</v>
      </c>
      <c r="AO274" s="232">
        <f>AVERAGE($K$4:K274)</f>
        <v>67.50184501845018</v>
      </c>
      <c r="AP274" s="232">
        <f>AVERAGE($L$4:L274)</f>
        <v>65.53136531365314</v>
      </c>
      <c r="AQ274" s="232">
        <f>AVERAGE($M$4:M274)</f>
        <v>67.39852398523985</v>
      </c>
      <c r="AR274" s="232">
        <f>AVERAGE($N$4:N274)</f>
        <v>65.44280442804428</v>
      </c>
      <c r="AS274" s="232">
        <f>AVERAGE($O$4:O274)</f>
        <v>402.06642066420665</v>
      </c>
      <c r="AT274" s="232">
        <f>AVERAGE($P$4:P274)</f>
        <v>67.01107011070114</v>
      </c>
    </row>
    <row r="275" spans="2:46" ht="13.5">
      <c r="B275" s="47">
        <v>272</v>
      </c>
      <c r="C275" s="22" t="s">
        <v>944</v>
      </c>
      <c r="D275" s="47" t="s">
        <v>866</v>
      </c>
      <c r="E275" s="47" t="s">
        <v>909</v>
      </c>
      <c r="F275" s="47" t="s">
        <v>876</v>
      </c>
      <c r="G275" s="47" t="s">
        <v>942</v>
      </c>
      <c r="H275" s="79">
        <v>55</v>
      </c>
      <c r="I275" s="47">
        <v>80</v>
      </c>
      <c r="J275" s="47">
        <v>70</v>
      </c>
      <c r="K275" s="47">
        <v>70</v>
      </c>
      <c r="L275" s="47">
        <v>90</v>
      </c>
      <c r="M275" s="47">
        <v>100</v>
      </c>
      <c r="N275" s="47">
        <v>70</v>
      </c>
      <c r="O275" s="47">
        <f t="shared" si="15"/>
        <v>480</v>
      </c>
      <c r="P275" s="80">
        <f t="shared" si="16"/>
        <v>80</v>
      </c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225" t="s">
        <v>169</v>
      </c>
      <c r="AI275" s="371" t="s">
        <v>167</v>
      </c>
      <c r="AJ275" s="371"/>
      <c r="AK275" s="371"/>
      <c r="AM275" s="232">
        <f>AVERAGE($I$4:I275)</f>
        <v>66.1470588235294</v>
      </c>
      <c r="AN275" s="232">
        <f>AVERAGE($J$4:J275)</f>
        <v>70.09558823529412</v>
      </c>
      <c r="AO275" s="232">
        <f>AVERAGE($K$4:K275)</f>
        <v>67.51102941176471</v>
      </c>
      <c r="AP275" s="232">
        <f>AVERAGE($L$4:L275)</f>
        <v>65.62132352941177</v>
      </c>
      <c r="AQ275" s="232">
        <f>AVERAGE($M$4:M275)</f>
        <v>67.51838235294117</v>
      </c>
      <c r="AR275" s="232">
        <f>AVERAGE($N$4:N275)</f>
        <v>65.4595588235294</v>
      </c>
      <c r="AS275" s="232">
        <f>AVERAGE($O$4:O275)</f>
        <v>402.3529411764706</v>
      </c>
      <c r="AT275" s="232">
        <f>AVERAGE($P$4:P275)</f>
        <v>67.05882352941181</v>
      </c>
    </row>
    <row r="276" spans="2:46" ht="13.5">
      <c r="B276" s="47">
        <v>273</v>
      </c>
      <c r="C276" s="22" t="s">
        <v>945</v>
      </c>
      <c r="D276" s="47" t="s">
        <v>909</v>
      </c>
      <c r="E276" s="47" t="s">
        <v>843</v>
      </c>
      <c r="F276" s="47" t="s">
        <v>946</v>
      </c>
      <c r="G276" s="47" t="s">
        <v>880</v>
      </c>
      <c r="H276" s="79">
        <v>4</v>
      </c>
      <c r="I276" s="47">
        <v>40</v>
      </c>
      <c r="J276" s="47">
        <v>40</v>
      </c>
      <c r="K276" s="47">
        <v>50</v>
      </c>
      <c r="L276" s="47">
        <v>30</v>
      </c>
      <c r="M276" s="47">
        <v>30</v>
      </c>
      <c r="N276" s="47">
        <v>30</v>
      </c>
      <c r="O276" s="47">
        <f t="shared" si="15"/>
        <v>220</v>
      </c>
      <c r="P276" s="80">
        <f t="shared" si="16"/>
        <v>36.666666666666664</v>
      </c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225" t="s">
        <v>167</v>
      </c>
      <c r="AI276" s="371" t="s">
        <v>168</v>
      </c>
      <c r="AJ276" s="371"/>
      <c r="AK276" s="371"/>
      <c r="AM276" s="232">
        <f>AVERAGE($I$4:I276)</f>
        <v>66.05128205128206</v>
      </c>
      <c r="AN276" s="232">
        <f>AVERAGE($J$4:J276)</f>
        <v>69.98534798534799</v>
      </c>
      <c r="AO276" s="232">
        <f>AVERAGE($K$4:K276)</f>
        <v>67.44688644688645</v>
      </c>
      <c r="AP276" s="232">
        <f>AVERAGE($L$4:L276)</f>
        <v>65.4908424908425</v>
      </c>
      <c r="AQ276" s="232">
        <f>AVERAGE($M$4:M276)</f>
        <v>67.38095238095238</v>
      </c>
      <c r="AR276" s="232">
        <f>AVERAGE($N$4:N276)</f>
        <v>65.32967032967034</v>
      </c>
      <c r="AS276" s="232">
        <f>AVERAGE($O$4:O276)</f>
        <v>401.68498168498166</v>
      </c>
      <c r="AT276" s="232">
        <f>AVERAGE($P$4:P276)</f>
        <v>66.94749694749699</v>
      </c>
    </row>
    <row r="277" spans="2:46" ht="13.5">
      <c r="B277" s="47">
        <v>274</v>
      </c>
      <c r="C277" s="22" t="s">
        <v>947</v>
      </c>
      <c r="D277" s="47" t="s">
        <v>909</v>
      </c>
      <c r="E277" s="47" t="s">
        <v>879</v>
      </c>
      <c r="F277" s="47" t="s">
        <v>946</v>
      </c>
      <c r="G277" s="47" t="s">
        <v>880</v>
      </c>
      <c r="H277" s="79">
        <v>28</v>
      </c>
      <c r="I277" s="47">
        <v>70</v>
      </c>
      <c r="J277" s="47">
        <v>70</v>
      </c>
      <c r="K277" s="47">
        <v>40</v>
      </c>
      <c r="L277" s="47">
        <v>60</v>
      </c>
      <c r="M277" s="47">
        <v>40</v>
      </c>
      <c r="N277" s="47">
        <v>60</v>
      </c>
      <c r="O277" s="47">
        <f t="shared" si="15"/>
        <v>340</v>
      </c>
      <c r="P277" s="80">
        <f t="shared" si="16"/>
        <v>56.666666666666664</v>
      </c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225" t="s">
        <v>169</v>
      </c>
      <c r="AI277" s="371" t="s">
        <v>168</v>
      </c>
      <c r="AJ277" s="371"/>
      <c r="AK277" s="371"/>
      <c r="AM277" s="232">
        <f>AVERAGE($I$4:I277)</f>
        <v>66.06569343065694</v>
      </c>
      <c r="AN277" s="232">
        <f>AVERAGE($J$4:J277)</f>
        <v>69.98540145985402</v>
      </c>
      <c r="AO277" s="232">
        <f>AVERAGE($K$4:K277)</f>
        <v>67.34671532846716</v>
      </c>
      <c r="AP277" s="232">
        <f>AVERAGE($L$4:L277)</f>
        <v>65.47080291970804</v>
      </c>
      <c r="AQ277" s="232">
        <f>AVERAGE($M$4:M277)</f>
        <v>67.28102189781022</v>
      </c>
      <c r="AR277" s="232">
        <f>AVERAGE($N$4:N277)</f>
        <v>65.31021897810218</v>
      </c>
      <c r="AS277" s="232">
        <f>AVERAGE($O$4:O277)</f>
        <v>401.45985401459853</v>
      </c>
      <c r="AT277" s="232">
        <f>AVERAGE($P$4:P277)</f>
        <v>66.90997566909981</v>
      </c>
    </row>
    <row r="278" spans="2:46" ht="13.5">
      <c r="B278" s="47">
        <v>275</v>
      </c>
      <c r="C278" s="22" t="s">
        <v>948</v>
      </c>
      <c r="D278" s="47" t="s">
        <v>909</v>
      </c>
      <c r="E278" s="47" t="s">
        <v>879</v>
      </c>
      <c r="F278" s="47" t="s">
        <v>946</v>
      </c>
      <c r="G278" s="47" t="s">
        <v>880</v>
      </c>
      <c r="H278" s="79">
        <v>59.6</v>
      </c>
      <c r="I278" s="47">
        <v>90</v>
      </c>
      <c r="J278" s="47">
        <v>100</v>
      </c>
      <c r="K278" s="47">
        <v>60</v>
      </c>
      <c r="L278" s="47">
        <v>90</v>
      </c>
      <c r="M278" s="47">
        <v>60</v>
      </c>
      <c r="N278" s="47">
        <v>80</v>
      </c>
      <c r="O278" s="47">
        <f t="shared" si="15"/>
        <v>480</v>
      </c>
      <c r="P278" s="80">
        <f t="shared" si="16"/>
        <v>80</v>
      </c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225" t="s">
        <v>169</v>
      </c>
      <c r="AI278" s="371" t="s">
        <v>167</v>
      </c>
      <c r="AJ278" s="371"/>
      <c r="AK278" s="371"/>
      <c r="AM278" s="232">
        <f>AVERAGE($I$4:I278)</f>
        <v>66.15272727272728</v>
      </c>
      <c r="AN278" s="232">
        <f>AVERAGE($J$4:J278)</f>
        <v>70.09454545454545</v>
      </c>
      <c r="AO278" s="232">
        <f>AVERAGE($K$4:K278)</f>
        <v>67.32</v>
      </c>
      <c r="AP278" s="232">
        <f>AVERAGE($L$4:L278)</f>
        <v>65.56</v>
      </c>
      <c r="AQ278" s="232">
        <f>AVERAGE($M$4:M278)</f>
        <v>67.25454545454545</v>
      </c>
      <c r="AR278" s="232">
        <f>AVERAGE($N$4:N278)</f>
        <v>65.36363636363636</v>
      </c>
      <c r="AS278" s="232">
        <f>AVERAGE($O$4:O278)</f>
        <v>401.74545454545455</v>
      </c>
      <c r="AT278" s="232">
        <f>AVERAGE($P$4:P278)</f>
        <v>66.95757575757581</v>
      </c>
    </row>
    <row r="279" spans="2:46" ht="13.5">
      <c r="B279" s="47">
        <v>276</v>
      </c>
      <c r="C279" s="22" t="s">
        <v>949</v>
      </c>
      <c r="D279" s="47" t="s">
        <v>842</v>
      </c>
      <c r="E279" s="47" t="s">
        <v>861</v>
      </c>
      <c r="F279" s="47" t="s">
        <v>847</v>
      </c>
      <c r="G279" s="47" t="s">
        <v>843</v>
      </c>
      <c r="H279" s="79">
        <v>2.3</v>
      </c>
      <c r="I279" s="47">
        <v>40</v>
      </c>
      <c r="J279" s="47">
        <v>55</v>
      </c>
      <c r="K279" s="47">
        <v>30</v>
      </c>
      <c r="L279" s="47">
        <v>30</v>
      </c>
      <c r="M279" s="47">
        <v>30</v>
      </c>
      <c r="N279" s="47">
        <v>85</v>
      </c>
      <c r="O279" s="47">
        <f t="shared" si="15"/>
        <v>270</v>
      </c>
      <c r="P279" s="80">
        <f t="shared" si="16"/>
        <v>45</v>
      </c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225" t="s">
        <v>167</v>
      </c>
      <c r="AI279" s="371" t="s">
        <v>168</v>
      </c>
      <c r="AJ279" s="371"/>
      <c r="AK279" s="371"/>
      <c r="AM279" s="232">
        <f>AVERAGE($I$4:I279)</f>
        <v>66.05797101449275</v>
      </c>
      <c r="AN279" s="232">
        <f>AVERAGE($J$4:J279)</f>
        <v>70.03985507246377</v>
      </c>
      <c r="AO279" s="232">
        <f>AVERAGE($K$4:K279)</f>
        <v>67.18478260869566</v>
      </c>
      <c r="AP279" s="232">
        <f>AVERAGE($L$4:L279)</f>
        <v>65.43115942028986</v>
      </c>
      <c r="AQ279" s="232">
        <f>AVERAGE($M$4:M279)</f>
        <v>67.1195652173913</v>
      </c>
      <c r="AR279" s="232">
        <f>AVERAGE($N$4:N279)</f>
        <v>65.43478260869566</v>
      </c>
      <c r="AS279" s="232">
        <f>AVERAGE($O$4:O279)</f>
        <v>401.268115942029</v>
      </c>
      <c r="AT279" s="232">
        <f>AVERAGE($P$4:P279)</f>
        <v>66.87801932367155</v>
      </c>
    </row>
    <row r="280" spans="2:46" ht="13.5">
      <c r="B280" s="47">
        <v>277</v>
      </c>
      <c r="C280" s="22" t="s">
        <v>950</v>
      </c>
      <c r="D280" s="47" t="s">
        <v>842</v>
      </c>
      <c r="E280" s="47" t="s">
        <v>861</v>
      </c>
      <c r="F280" s="47" t="s">
        <v>847</v>
      </c>
      <c r="G280" s="47" t="s">
        <v>843</v>
      </c>
      <c r="H280" s="79">
        <v>19.8</v>
      </c>
      <c r="I280" s="47">
        <v>60</v>
      </c>
      <c r="J280" s="47">
        <v>85</v>
      </c>
      <c r="K280" s="47">
        <v>60</v>
      </c>
      <c r="L280" s="47">
        <v>50</v>
      </c>
      <c r="M280" s="47">
        <v>50</v>
      </c>
      <c r="N280" s="47">
        <v>125</v>
      </c>
      <c r="O280" s="47">
        <f t="shared" si="15"/>
        <v>430</v>
      </c>
      <c r="P280" s="80">
        <f t="shared" si="16"/>
        <v>71.66666666666667</v>
      </c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225" t="s">
        <v>169</v>
      </c>
      <c r="AI280" s="423" t="s">
        <v>167</v>
      </c>
      <c r="AJ280" s="424"/>
      <c r="AK280" s="425"/>
      <c r="AM280" s="232">
        <f>AVERAGE($I$4:I280)</f>
        <v>66.03610108303249</v>
      </c>
      <c r="AN280" s="232">
        <f>AVERAGE($J$4:J280)</f>
        <v>70.09386281588448</v>
      </c>
      <c r="AO280" s="232">
        <f>AVERAGE($K$4:K280)</f>
        <v>67.15884476534296</v>
      </c>
      <c r="AP280" s="232">
        <f>AVERAGE($L$4:L280)</f>
        <v>65.37545126353791</v>
      </c>
      <c r="AQ280" s="232">
        <f>AVERAGE($M$4:M280)</f>
        <v>67.05776173285199</v>
      </c>
      <c r="AR280" s="232">
        <f>AVERAGE($N$4:N280)</f>
        <v>65.64981949458483</v>
      </c>
      <c r="AS280" s="232">
        <f>AVERAGE($O$4:O280)</f>
        <v>401.3718411552347</v>
      </c>
      <c r="AT280" s="232">
        <f>AVERAGE($P$4:P280)</f>
        <v>66.89530685920583</v>
      </c>
    </row>
    <row r="281" spans="2:46" ht="13.5">
      <c r="B281" s="47">
        <v>278</v>
      </c>
      <c r="C281" s="22" t="s">
        <v>951</v>
      </c>
      <c r="D281" s="47" t="s">
        <v>866</v>
      </c>
      <c r="E281" s="47" t="s">
        <v>861</v>
      </c>
      <c r="F281" s="47" t="s">
        <v>952</v>
      </c>
      <c r="G281" s="47" t="s">
        <v>843</v>
      </c>
      <c r="H281" s="79">
        <v>9.5</v>
      </c>
      <c r="I281" s="47">
        <v>40</v>
      </c>
      <c r="J281" s="47">
        <v>30</v>
      </c>
      <c r="K281" s="47">
        <v>30</v>
      </c>
      <c r="L281" s="47">
        <v>55</v>
      </c>
      <c r="M281" s="47">
        <v>30</v>
      </c>
      <c r="N281" s="47">
        <v>85</v>
      </c>
      <c r="O281" s="47">
        <f t="shared" si="15"/>
        <v>270</v>
      </c>
      <c r="P281" s="80">
        <f t="shared" si="16"/>
        <v>45</v>
      </c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225" t="s">
        <v>167</v>
      </c>
      <c r="AI281" s="371" t="s">
        <v>168</v>
      </c>
      <c r="AJ281" s="371"/>
      <c r="AK281" s="371"/>
      <c r="AM281" s="232">
        <f>AVERAGE($I$4:I281)</f>
        <v>65.94244604316546</v>
      </c>
      <c r="AN281" s="232">
        <f>AVERAGE($J$4:J281)</f>
        <v>69.94964028776978</v>
      </c>
      <c r="AO281" s="232">
        <f>AVERAGE($K$4:K281)</f>
        <v>67.0251798561151</v>
      </c>
      <c r="AP281" s="232">
        <f>AVERAGE($L$4:L281)</f>
        <v>65.33812949640287</v>
      </c>
      <c r="AQ281" s="232">
        <f>AVERAGE($M$4:M281)</f>
        <v>66.92446043165468</v>
      </c>
      <c r="AR281" s="232">
        <f>AVERAGE($N$4:N281)</f>
        <v>65.71942446043165</v>
      </c>
      <c r="AS281" s="232">
        <f>AVERAGE($O$4:O281)</f>
        <v>400.8992805755396</v>
      </c>
      <c r="AT281" s="232">
        <f>AVERAGE($P$4:P281)</f>
        <v>66.81654676258998</v>
      </c>
    </row>
    <row r="282" spans="2:46" ht="13.5">
      <c r="B282" s="47">
        <v>279</v>
      </c>
      <c r="C282" s="22" t="s">
        <v>953</v>
      </c>
      <c r="D282" s="47" t="s">
        <v>866</v>
      </c>
      <c r="E282" s="47" t="s">
        <v>861</v>
      </c>
      <c r="F282" s="47" t="s">
        <v>952</v>
      </c>
      <c r="G282" s="47" t="s">
        <v>843</v>
      </c>
      <c r="H282" s="79">
        <v>28</v>
      </c>
      <c r="I282" s="47">
        <v>60</v>
      </c>
      <c r="J282" s="47">
        <v>50</v>
      </c>
      <c r="K282" s="47">
        <v>100</v>
      </c>
      <c r="L282" s="47">
        <v>85</v>
      </c>
      <c r="M282" s="47">
        <v>70</v>
      </c>
      <c r="N282" s="47">
        <v>65</v>
      </c>
      <c r="O282" s="47">
        <f t="shared" si="15"/>
        <v>430</v>
      </c>
      <c r="P282" s="80">
        <f t="shared" si="16"/>
        <v>71.66666666666667</v>
      </c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225" t="s">
        <v>169</v>
      </c>
      <c r="AI282" s="423" t="s">
        <v>167</v>
      </c>
      <c r="AJ282" s="424"/>
      <c r="AK282" s="425"/>
      <c r="AM282" s="232">
        <f>AVERAGE($I$4:I282)</f>
        <v>65.92114695340501</v>
      </c>
      <c r="AN282" s="232">
        <f>AVERAGE($J$4:J282)</f>
        <v>69.87813620071685</v>
      </c>
      <c r="AO282" s="232">
        <f>AVERAGE($K$4:K282)</f>
        <v>67.14336917562724</v>
      </c>
      <c r="AP282" s="232">
        <f>AVERAGE($L$4:L282)</f>
        <v>65.40860215053763</v>
      </c>
      <c r="AQ282" s="232">
        <f>AVERAGE($M$4:M282)</f>
        <v>66.93548387096774</v>
      </c>
      <c r="AR282" s="232">
        <f>AVERAGE($N$4:N282)</f>
        <v>65.7168458781362</v>
      </c>
      <c r="AS282" s="232">
        <f>AVERAGE($O$4:O282)</f>
        <v>401.0035842293907</v>
      </c>
      <c r="AT282" s="232">
        <f>AVERAGE($P$4:P282)</f>
        <v>66.8339307048985</v>
      </c>
    </row>
    <row r="283" spans="2:46" ht="13.5">
      <c r="B283" s="47">
        <v>280</v>
      </c>
      <c r="C283" s="22" t="s">
        <v>954</v>
      </c>
      <c r="D283" s="47" t="s">
        <v>906</v>
      </c>
      <c r="E283" s="47" t="s">
        <v>843</v>
      </c>
      <c r="F283" s="47" t="s">
        <v>955</v>
      </c>
      <c r="G283" s="47" t="s">
        <v>956</v>
      </c>
      <c r="H283" s="79">
        <v>6.6</v>
      </c>
      <c r="I283" s="47">
        <v>28</v>
      </c>
      <c r="J283" s="47">
        <v>25</v>
      </c>
      <c r="K283" s="47">
        <v>25</v>
      </c>
      <c r="L283" s="47">
        <v>45</v>
      </c>
      <c r="M283" s="47">
        <v>35</v>
      </c>
      <c r="N283" s="47">
        <v>40</v>
      </c>
      <c r="O283" s="47">
        <f t="shared" si="15"/>
        <v>198</v>
      </c>
      <c r="P283" s="80">
        <f t="shared" si="16"/>
        <v>33</v>
      </c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225" t="s">
        <v>167</v>
      </c>
      <c r="AI283" s="371" t="s">
        <v>168</v>
      </c>
      <c r="AJ283" s="371"/>
      <c r="AK283" s="371"/>
      <c r="AM283" s="232">
        <f>AVERAGE($I$4:I283)</f>
        <v>65.78571428571429</v>
      </c>
      <c r="AN283" s="232">
        <f>AVERAGE($J$4:J283)</f>
        <v>69.71785714285714</v>
      </c>
      <c r="AO283" s="232">
        <f>AVERAGE($K$4:K283)</f>
        <v>66.99285714285715</v>
      </c>
      <c r="AP283" s="232">
        <f>AVERAGE($L$4:L283)</f>
        <v>65.33571428571429</v>
      </c>
      <c r="AQ283" s="232">
        <f>AVERAGE($M$4:M283)</f>
        <v>66.82142857142857</v>
      </c>
      <c r="AR283" s="232">
        <f>AVERAGE($N$4:N283)</f>
        <v>65.625</v>
      </c>
      <c r="AS283" s="232">
        <f>AVERAGE($O$4:O283)</f>
        <v>400.2785714285714</v>
      </c>
      <c r="AT283" s="232">
        <f>AVERAGE($P$4:P283)</f>
        <v>66.71309523809529</v>
      </c>
    </row>
    <row r="284" spans="2:46" ht="13.5">
      <c r="B284" s="47">
        <v>281</v>
      </c>
      <c r="C284" s="22" t="s">
        <v>957</v>
      </c>
      <c r="D284" s="47" t="s">
        <v>906</v>
      </c>
      <c r="E284" s="47" t="s">
        <v>843</v>
      </c>
      <c r="F284" s="47" t="s">
        <v>955</v>
      </c>
      <c r="G284" s="47" t="s">
        <v>956</v>
      </c>
      <c r="H284" s="79">
        <v>20.2</v>
      </c>
      <c r="I284" s="47">
        <v>38</v>
      </c>
      <c r="J284" s="47">
        <v>35</v>
      </c>
      <c r="K284" s="47">
        <v>35</v>
      </c>
      <c r="L284" s="47">
        <v>65</v>
      </c>
      <c r="M284" s="47">
        <v>55</v>
      </c>
      <c r="N284" s="47">
        <v>50</v>
      </c>
      <c r="O284" s="47">
        <f t="shared" si="15"/>
        <v>278</v>
      </c>
      <c r="P284" s="80">
        <f t="shared" si="16"/>
        <v>46.333333333333336</v>
      </c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225" t="s">
        <v>169</v>
      </c>
      <c r="AI284" s="371" t="s">
        <v>168</v>
      </c>
      <c r="AJ284" s="371"/>
      <c r="AK284" s="227" t="s">
        <v>862</v>
      </c>
      <c r="AM284" s="232">
        <f>AVERAGE($I$4:I284)</f>
        <v>65.68683274021352</v>
      </c>
      <c r="AN284" s="232">
        <f>AVERAGE($J$4:J284)</f>
        <v>69.59430604982207</v>
      </c>
      <c r="AO284" s="232">
        <f>AVERAGE($K$4:K284)</f>
        <v>66.87900355871886</v>
      </c>
      <c r="AP284" s="232">
        <f>AVERAGE($L$4:L284)</f>
        <v>65.33451957295374</v>
      </c>
      <c r="AQ284" s="232">
        <f>AVERAGE($M$4:M284)</f>
        <v>66.77935943060498</v>
      </c>
      <c r="AR284" s="232">
        <f>AVERAGE($N$4:N284)</f>
        <v>65.5693950177936</v>
      </c>
      <c r="AS284" s="232">
        <f>AVERAGE($O$4:O284)</f>
        <v>399.84341637010675</v>
      </c>
      <c r="AT284" s="232">
        <f>AVERAGE($P$4:P284)</f>
        <v>66.64056939501785</v>
      </c>
    </row>
    <row r="285" spans="2:46" ht="13.5">
      <c r="B285" s="47">
        <v>282</v>
      </c>
      <c r="C285" s="22" t="s">
        <v>958</v>
      </c>
      <c r="D285" s="47" t="s">
        <v>906</v>
      </c>
      <c r="E285" s="47" t="s">
        <v>843</v>
      </c>
      <c r="F285" s="47" t="s">
        <v>955</v>
      </c>
      <c r="G285" s="47" t="s">
        <v>956</v>
      </c>
      <c r="H285" s="79">
        <v>48.4</v>
      </c>
      <c r="I285" s="47">
        <v>68</v>
      </c>
      <c r="J285" s="47">
        <v>65</v>
      </c>
      <c r="K285" s="47">
        <v>65</v>
      </c>
      <c r="L285" s="47">
        <v>125</v>
      </c>
      <c r="M285" s="47">
        <v>115</v>
      </c>
      <c r="N285" s="47">
        <v>80</v>
      </c>
      <c r="O285" s="47">
        <f t="shared" si="15"/>
        <v>518</v>
      </c>
      <c r="P285" s="80">
        <f t="shared" si="16"/>
        <v>86.33333333333333</v>
      </c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225" t="s">
        <v>169</v>
      </c>
      <c r="AI285" s="371" t="s">
        <v>167</v>
      </c>
      <c r="AJ285" s="371"/>
      <c r="AK285" s="371"/>
      <c r="AM285" s="232">
        <f>AVERAGE($I$4:I285)</f>
        <v>65.69503546099291</v>
      </c>
      <c r="AN285" s="232">
        <f>AVERAGE($J$4:J285)</f>
        <v>69.57801418439716</v>
      </c>
      <c r="AO285" s="232">
        <f>AVERAGE($K$4:K285)</f>
        <v>66.87234042553192</v>
      </c>
      <c r="AP285" s="232">
        <f>AVERAGE($L$4:L285)</f>
        <v>65.54609929078015</v>
      </c>
      <c r="AQ285" s="232">
        <f>AVERAGE($M$4:M285)</f>
        <v>66.95035460992908</v>
      </c>
      <c r="AR285" s="232">
        <f>AVERAGE($N$4:N285)</f>
        <v>65.62056737588652</v>
      </c>
      <c r="AS285" s="232">
        <f>AVERAGE($O$4:O285)</f>
        <v>400.26241134751774</v>
      </c>
      <c r="AT285" s="232">
        <f>AVERAGE($P$4:P285)</f>
        <v>66.710401891253</v>
      </c>
    </row>
    <row r="286" spans="2:46" ht="13.5">
      <c r="B286" s="47">
        <v>283</v>
      </c>
      <c r="C286" s="22" t="s">
        <v>961</v>
      </c>
      <c r="D286" s="47" t="s">
        <v>931</v>
      </c>
      <c r="E286" s="47" t="s">
        <v>866</v>
      </c>
      <c r="F286" s="47" t="s">
        <v>876</v>
      </c>
      <c r="G286" s="47" t="s">
        <v>843</v>
      </c>
      <c r="H286" s="79">
        <v>1.7</v>
      </c>
      <c r="I286" s="47">
        <v>40</v>
      </c>
      <c r="J286" s="47">
        <v>30</v>
      </c>
      <c r="K286" s="47">
        <v>32</v>
      </c>
      <c r="L286" s="47">
        <v>50</v>
      </c>
      <c r="M286" s="47">
        <v>52</v>
      </c>
      <c r="N286" s="47">
        <v>65</v>
      </c>
      <c r="O286" s="47">
        <f t="shared" si="15"/>
        <v>269</v>
      </c>
      <c r="P286" s="80">
        <f t="shared" si="16"/>
        <v>44.833333333333336</v>
      </c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225" t="s">
        <v>167</v>
      </c>
      <c r="AI286" s="371" t="s">
        <v>168</v>
      </c>
      <c r="AJ286" s="371"/>
      <c r="AK286" s="371"/>
      <c r="AM286" s="232">
        <f>AVERAGE($I$4:I286)</f>
        <v>65.60424028268551</v>
      </c>
      <c r="AN286" s="232">
        <f>AVERAGE($J$4:J286)</f>
        <v>69.43816254416961</v>
      </c>
      <c r="AO286" s="232">
        <f>AVERAGE($K$4:K286)</f>
        <v>66.74911660777386</v>
      </c>
      <c r="AP286" s="232">
        <f>AVERAGE($L$4:L286)</f>
        <v>65.49116607773851</v>
      </c>
      <c r="AQ286" s="232">
        <f>AVERAGE($M$4:M286)</f>
        <v>66.89752650176679</v>
      </c>
      <c r="AR286" s="232">
        <f>AVERAGE($N$4:N286)</f>
        <v>65.61837455830388</v>
      </c>
      <c r="AS286" s="232">
        <f>AVERAGE($O$4:O286)</f>
        <v>399.7985865724382</v>
      </c>
      <c r="AT286" s="232">
        <f>AVERAGE($P$4:P286)</f>
        <v>66.63309776207306</v>
      </c>
    </row>
    <row r="287" spans="2:46" ht="13.5">
      <c r="B287" s="47">
        <v>284</v>
      </c>
      <c r="C287" s="22" t="s">
        <v>962</v>
      </c>
      <c r="D287" s="47" t="s">
        <v>931</v>
      </c>
      <c r="E287" s="47" t="s">
        <v>866</v>
      </c>
      <c r="F287" s="47" t="s">
        <v>887</v>
      </c>
      <c r="G287" s="47" t="s">
        <v>843</v>
      </c>
      <c r="H287" s="79">
        <v>3.6</v>
      </c>
      <c r="I287" s="47">
        <v>70</v>
      </c>
      <c r="J287" s="47">
        <v>60</v>
      </c>
      <c r="K287" s="47">
        <v>62</v>
      </c>
      <c r="L287" s="47">
        <v>80</v>
      </c>
      <c r="M287" s="47">
        <v>82</v>
      </c>
      <c r="N287" s="47">
        <v>60</v>
      </c>
      <c r="O287" s="47">
        <f t="shared" si="15"/>
        <v>414</v>
      </c>
      <c r="P287" s="80">
        <f t="shared" si="16"/>
        <v>69</v>
      </c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225" t="s">
        <v>169</v>
      </c>
      <c r="AI287" s="423" t="s">
        <v>167</v>
      </c>
      <c r="AJ287" s="424"/>
      <c r="AK287" s="425"/>
      <c r="AM287" s="232">
        <f>AVERAGE($I$4:I287)</f>
        <v>65.61971830985915</v>
      </c>
      <c r="AN287" s="232">
        <f>AVERAGE($J$4:J287)</f>
        <v>69.40492957746478</v>
      </c>
      <c r="AO287" s="232">
        <f>AVERAGE($K$4:K287)</f>
        <v>66.73239436619718</v>
      </c>
      <c r="AP287" s="232">
        <f>AVERAGE($L$4:L287)</f>
        <v>65.54225352112677</v>
      </c>
      <c r="AQ287" s="232">
        <f>AVERAGE($M$4:M287)</f>
        <v>66.95070422535211</v>
      </c>
      <c r="AR287" s="232">
        <f>AVERAGE($N$4:N287)</f>
        <v>65.59859154929578</v>
      </c>
      <c r="AS287" s="232">
        <f>AVERAGE($O$4:O287)</f>
        <v>399.84859154929575</v>
      </c>
      <c r="AT287" s="232">
        <f>AVERAGE($P$4:P287)</f>
        <v>66.64143192488267</v>
      </c>
    </row>
    <row r="288" spans="2:46" ht="13.5">
      <c r="B288" s="47">
        <v>285</v>
      </c>
      <c r="C288" s="22" t="s">
        <v>963</v>
      </c>
      <c r="D288" s="47" t="s">
        <v>909</v>
      </c>
      <c r="E288" s="47" t="s">
        <v>843</v>
      </c>
      <c r="F288" s="47" t="s">
        <v>964</v>
      </c>
      <c r="G288" s="47" t="s">
        <v>965</v>
      </c>
      <c r="H288" s="79">
        <v>4.5</v>
      </c>
      <c r="I288" s="47">
        <v>60</v>
      </c>
      <c r="J288" s="47">
        <v>40</v>
      </c>
      <c r="K288" s="47">
        <v>60</v>
      </c>
      <c r="L288" s="47">
        <v>40</v>
      </c>
      <c r="M288" s="47">
        <v>60</v>
      </c>
      <c r="N288" s="47">
        <v>35</v>
      </c>
      <c r="O288" s="47">
        <f t="shared" si="15"/>
        <v>295</v>
      </c>
      <c r="P288" s="80">
        <f t="shared" si="16"/>
        <v>49.166666666666664</v>
      </c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225" t="s">
        <v>167</v>
      </c>
      <c r="AI288" s="371" t="s">
        <v>168</v>
      </c>
      <c r="AJ288" s="371"/>
      <c r="AK288" s="371"/>
      <c r="AM288" s="232">
        <f>AVERAGE($I$4:I288)</f>
        <v>65.6</v>
      </c>
      <c r="AN288" s="232">
        <f>AVERAGE($J$4:J288)</f>
        <v>69.30175438596491</v>
      </c>
      <c r="AO288" s="232">
        <f>AVERAGE($K$4:K288)</f>
        <v>66.70877192982456</v>
      </c>
      <c r="AP288" s="232">
        <f>AVERAGE($L$4:L288)</f>
        <v>65.45263157894736</v>
      </c>
      <c r="AQ288" s="232">
        <f>AVERAGE($M$4:M288)</f>
        <v>66.92631578947369</v>
      </c>
      <c r="AR288" s="232">
        <f>AVERAGE($N$4:N288)</f>
        <v>65.49122807017544</v>
      </c>
      <c r="AS288" s="232">
        <f>AVERAGE($O$4:O288)</f>
        <v>399.48070175438596</v>
      </c>
      <c r="AT288" s="232">
        <f>AVERAGE($P$4:P288)</f>
        <v>66.58011695906437</v>
      </c>
    </row>
    <row r="289" spans="2:46" ht="13.5">
      <c r="B289" s="47">
        <v>286</v>
      </c>
      <c r="C289" s="22" t="s">
        <v>966</v>
      </c>
      <c r="D289" s="47" t="s">
        <v>909</v>
      </c>
      <c r="E289" s="47" t="s">
        <v>917</v>
      </c>
      <c r="F289" s="47" t="s">
        <v>964</v>
      </c>
      <c r="G289" s="47" t="s">
        <v>965</v>
      </c>
      <c r="H289" s="79">
        <v>39.2</v>
      </c>
      <c r="I289" s="47">
        <v>60</v>
      </c>
      <c r="J289" s="47">
        <v>130</v>
      </c>
      <c r="K289" s="47">
        <v>80</v>
      </c>
      <c r="L289" s="47">
        <v>60</v>
      </c>
      <c r="M289" s="47">
        <v>60</v>
      </c>
      <c r="N289" s="47">
        <v>70</v>
      </c>
      <c r="O289" s="47">
        <f t="shared" si="15"/>
        <v>460</v>
      </c>
      <c r="P289" s="80">
        <f t="shared" si="16"/>
        <v>76.66666666666667</v>
      </c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225" t="s">
        <v>169</v>
      </c>
      <c r="AI289" s="423" t="s">
        <v>167</v>
      </c>
      <c r="AJ289" s="424"/>
      <c r="AK289" s="425"/>
      <c r="AM289" s="232">
        <f>AVERAGE($I$4:I289)</f>
        <v>65.58041958041959</v>
      </c>
      <c r="AN289" s="232">
        <f>AVERAGE($J$4:J289)</f>
        <v>69.51398601398601</v>
      </c>
      <c r="AO289" s="232">
        <f>AVERAGE($K$4:K289)</f>
        <v>66.75524475524476</v>
      </c>
      <c r="AP289" s="232">
        <f>AVERAGE($L$4:L289)</f>
        <v>65.43356643356644</v>
      </c>
      <c r="AQ289" s="232">
        <f>AVERAGE($M$4:M289)</f>
        <v>66.9020979020979</v>
      </c>
      <c r="AR289" s="232">
        <f>AVERAGE($N$4:N289)</f>
        <v>65.50699300699301</v>
      </c>
      <c r="AS289" s="232">
        <f>AVERAGE($O$4:O289)</f>
        <v>399.6923076923077</v>
      </c>
      <c r="AT289" s="232">
        <f>AVERAGE($P$4:P289)</f>
        <v>66.61538461538467</v>
      </c>
    </row>
    <row r="290" spans="2:46" ht="13.5">
      <c r="B290" s="47">
        <v>287</v>
      </c>
      <c r="C290" s="22" t="s">
        <v>967</v>
      </c>
      <c r="D290" s="47" t="s">
        <v>842</v>
      </c>
      <c r="E290" s="47" t="s">
        <v>843</v>
      </c>
      <c r="F290" s="47" t="s">
        <v>968</v>
      </c>
      <c r="G290" s="47" t="s">
        <v>843</v>
      </c>
      <c r="H290" s="79">
        <v>24</v>
      </c>
      <c r="I290" s="47">
        <v>60</v>
      </c>
      <c r="J290" s="47">
        <v>60</v>
      </c>
      <c r="K290" s="47">
        <v>60</v>
      </c>
      <c r="L290" s="47">
        <v>35</v>
      </c>
      <c r="M290" s="47">
        <v>35</v>
      </c>
      <c r="N290" s="47">
        <v>30</v>
      </c>
      <c r="O290" s="47">
        <f t="shared" si="15"/>
        <v>280</v>
      </c>
      <c r="P290" s="80">
        <f t="shared" si="16"/>
        <v>46.666666666666664</v>
      </c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225" t="s">
        <v>167</v>
      </c>
      <c r="AI290" s="371" t="s">
        <v>168</v>
      </c>
      <c r="AJ290" s="371"/>
      <c r="AK290" s="371"/>
      <c r="AM290" s="232">
        <f>AVERAGE($I$4:I290)</f>
        <v>65.5609756097561</v>
      </c>
      <c r="AN290" s="232">
        <f>AVERAGE($J$4:J290)</f>
        <v>69.4808362369338</v>
      </c>
      <c r="AO290" s="232">
        <f>AVERAGE($K$4:K290)</f>
        <v>66.73170731707317</v>
      </c>
      <c r="AP290" s="232">
        <f>AVERAGE($L$4:L290)</f>
        <v>65.32752613240419</v>
      </c>
      <c r="AQ290" s="232">
        <f>AVERAGE($M$4:M290)</f>
        <v>66.79094076655052</v>
      </c>
      <c r="AR290" s="232">
        <f>AVERAGE($N$4:N290)</f>
        <v>65.38327526132404</v>
      </c>
      <c r="AS290" s="232">
        <f>AVERAGE($O$4:O290)</f>
        <v>399.2752613240418</v>
      </c>
      <c r="AT290" s="232">
        <f>AVERAGE($P$4:P290)</f>
        <v>66.54587688734036</v>
      </c>
    </row>
    <row r="291" spans="2:46" ht="13.5">
      <c r="B291" s="47">
        <v>288</v>
      </c>
      <c r="C291" s="22" t="s">
        <v>969</v>
      </c>
      <c r="D291" s="47" t="s">
        <v>842</v>
      </c>
      <c r="E291" s="47" t="s">
        <v>843</v>
      </c>
      <c r="F291" s="47" t="s">
        <v>874</v>
      </c>
      <c r="G291" s="47" t="s">
        <v>843</v>
      </c>
      <c r="H291" s="79">
        <v>46.5</v>
      </c>
      <c r="I291" s="47">
        <v>80</v>
      </c>
      <c r="J291" s="47">
        <v>80</v>
      </c>
      <c r="K291" s="47">
        <v>80</v>
      </c>
      <c r="L291" s="47">
        <v>55</v>
      </c>
      <c r="M291" s="47">
        <v>55</v>
      </c>
      <c r="N291" s="47">
        <v>90</v>
      </c>
      <c r="O291" s="47">
        <f t="shared" si="15"/>
        <v>440</v>
      </c>
      <c r="P291" s="80">
        <f t="shared" si="16"/>
        <v>73.33333333333333</v>
      </c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225" t="s">
        <v>169</v>
      </c>
      <c r="AI291" s="371" t="s">
        <v>168</v>
      </c>
      <c r="AJ291" s="371"/>
      <c r="AK291" s="371"/>
      <c r="AM291" s="232">
        <f>AVERAGE($I$4:I291)</f>
        <v>65.61111111111111</v>
      </c>
      <c r="AN291" s="232">
        <f>AVERAGE($J$4:J291)</f>
        <v>69.51736111111111</v>
      </c>
      <c r="AO291" s="232">
        <f>AVERAGE($K$4:K291)</f>
        <v>66.77777777777777</v>
      </c>
      <c r="AP291" s="232">
        <f>AVERAGE($L$4:L291)</f>
        <v>65.29166666666667</v>
      </c>
      <c r="AQ291" s="232">
        <f>AVERAGE($M$4:M291)</f>
        <v>66.75</v>
      </c>
      <c r="AR291" s="232">
        <f>AVERAGE($N$4:N291)</f>
        <v>65.46875</v>
      </c>
      <c r="AS291" s="232">
        <f>AVERAGE($O$4:O291)</f>
        <v>399.4166666666667</v>
      </c>
      <c r="AT291" s="232">
        <f>AVERAGE($P$4:P291)</f>
        <v>66.5694444444445</v>
      </c>
    </row>
    <row r="292" spans="2:46" ht="13.5">
      <c r="B292" s="47">
        <v>289</v>
      </c>
      <c r="C292" s="22" t="s">
        <v>970</v>
      </c>
      <c r="D292" s="47" t="s">
        <v>842</v>
      </c>
      <c r="E292" s="47" t="s">
        <v>843</v>
      </c>
      <c r="F292" s="47" t="s">
        <v>968</v>
      </c>
      <c r="G292" s="47" t="s">
        <v>843</v>
      </c>
      <c r="H292" s="79">
        <v>130.5</v>
      </c>
      <c r="I292" s="47">
        <v>150</v>
      </c>
      <c r="J292" s="47">
        <v>160</v>
      </c>
      <c r="K292" s="47">
        <v>100</v>
      </c>
      <c r="L292" s="47">
        <v>95</v>
      </c>
      <c r="M292" s="47">
        <v>65</v>
      </c>
      <c r="N292" s="47">
        <v>100</v>
      </c>
      <c r="O292" s="47">
        <f t="shared" si="15"/>
        <v>670</v>
      </c>
      <c r="P292" s="80">
        <f t="shared" si="16"/>
        <v>111.66666666666667</v>
      </c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225" t="s">
        <v>169</v>
      </c>
      <c r="AI292" s="371" t="s">
        <v>167</v>
      </c>
      <c r="AJ292" s="371"/>
      <c r="AK292" s="371"/>
      <c r="AM292" s="232">
        <f>AVERAGE($I$4:I292)</f>
        <v>65.90311418685121</v>
      </c>
      <c r="AN292" s="232">
        <f>AVERAGE($J$4:J292)</f>
        <v>69.83044982698962</v>
      </c>
      <c r="AO292" s="232">
        <f>AVERAGE($K$4:K292)</f>
        <v>66.89273356401384</v>
      </c>
      <c r="AP292" s="232">
        <f>AVERAGE($L$4:L292)</f>
        <v>65.39446366782006</v>
      </c>
      <c r="AQ292" s="232">
        <f>AVERAGE($M$4:M292)</f>
        <v>66.7439446366782</v>
      </c>
      <c r="AR292" s="232">
        <f>AVERAGE($N$4:N292)</f>
        <v>65.58823529411765</v>
      </c>
      <c r="AS292" s="232">
        <f>AVERAGE($O$4:O292)</f>
        <v>400.3529411764706</v>
      </c>
      <c r="AT292" s="232">
        <f>AVERAGE($P$4:P292)</f>
        <v>66.72549019607848</v>
      </c>
    </row>
    <row r="293" spans="2:46" ht="13.5">
      <c r="B293" s="47">
        <v>290</v>
      </c>
      <c r="C293" s="22" t="s">
        <v>971</v>
      </c>
      <c r="D293" s="47" t="s">
        <v>931</v>
      </c>
      <c r="E293" s="47" t="s">
        <v>856</v>
      </c>
      <c r="F293" s="47" t="s">
        <v>972</v>
      </c>
      <c r="G293" s="47" t="s">
        <v>843</v>
      </c>
      <c r="H293" s="79">
        <v>5.5</v>
      </c>
      <c r="I293" s="47">
        <v>31</v>
      </c>
      <c r="J293" s="47">
        <v>45</v>
      </c>
      <c r="K293" s="47">
        <v>90</v>
      </c>
      <c r="L293" s="47">
        <v>30</v>
      </c>
      <c r="M293" s="47">
        <v>30</v>
      </c>
      <c r="N293" s="47">
        <v>40</v>
      </c>
      <c r="O293" s="47">
        <f t="shared" si="15"/>
        <v>266</v>
      </c>
      <c r="P293" s="80">
        <f t="shared" si="16"/>
        <v>44.333333333333336</v>
      </c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225" t="s">
        <v>167</v>
      </c>
      <c r="AI293" s="371" t="s">
        <v>168</v>
      </c>
      <c r="AJ293" s="371"/>
      <c r="AK293" s="371"/>
      <c r="AM293" s="232">
        <f>AVERAGE($I$4:I293)</f>
        <v>65.78275862068965</v>
      </c>
      <c r="AN293" s="232">
        <f>AVERAGE($J$4:J293)</f>
        <v>69.7448275862069</v>
      </c>
      <c r="AO293" s="232">
        <f>AVERAGE($K$4:K293)</f>
        <v>66.97241379310344</v>
      </c>
      <c r="AP293" s="232">
        <f>AVERAGE($L$4:L293)</f>
        <v>65.27241379310345</v>
      </c>
      <c r="AQ293" s="232">
        <f>AVERAGE($M$4:M293)</f>
        <v>66.61724137931034</v>
      </c>
      <c r="AR293" s="232">
        <f>AVERAGE($N$4:N293)</f>
        <v>65.5</v>
      </c>
      <c r="AS293" s="232">
        <f>AVERAGE($O$4:O293)</f>
        <v>399.88965517241377</v>
      </c>
      <c r="AT293" s="232">
        <f>AVERAGE($P$4:P293)</f>
        <v>66.64827586206901</v>
      </c>
    </row>
    <row r="294" spans="2:46" ht="13.5">
      <c r="B294" s="47">
        <v>291</v>
      </c>
      <c r="C294" s="22" t="s">
        <v>973</v>
      </c>
      <c r="D294" s="47" t="s">
        <v>931</v>
      </c>
      <c r="E294" s="47" t="s">
        <v>861</v>
      </c>
      <c r="F294" s="47" t="s">
        <v>974</v>
      </c>
      <c r="G294" s="47" t="s">
        <v>843</v>
      </c>
      <c r="H294" s="79">
        <v>12</v>
      </c>
      <c r="I294" s="47">
        <v>61</v>
      </c>
      <c r="J294" s="47">
        <v>90</v>
      </c>
      <c r="K294" s="47">
        <v>45</v>
      </c>
      <c r="L294" s="47">
        <v>50</v>
      </c>
      <c r="M294" s="47">
        <v>50</v>
      </c>
      <c r="N294" s="47">
        <v>160</v>
      </c>
      <c r="O294" s="47">
        <f t="shared" si="15"/>
        <v>456</v>
      </c>
      <c r="P294" s="80">
        <f t="shared" si="16"/>
        <v>76</v>
      </c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225" t="s">
        <v>169</v>
      </c>
      <c r="AI294" s="423" t="s">
        <v>167</v>
      </c>
      <c r="AJ294" s="424"/>
      <c r="AK294" s="425"/>
      <c r="AM294" s="232">
        <f>AVERAGE($I$4:I294)</f>
        <v>65.76632302405498</v>
      </c>
      <c r="AN294" s="232">
        <f>AVERAGE($J$4:J294)</f>
        <v>69.81443298969072</v>
      </c>
      <c r="AO294" s="232">
        <f>AVERAGE($K$4:K294)</f>
        <v>66.89690721649484</v>
      </c>
      <c r="AP294" s="232">
        <f>AVERAGE($L$4:L294)</f>
        <v>65.21993127147766</v>
      </c>
      <c r="AQ294" s="232">
        <f>AVERAGE($M$4:M294)</f>
        <v>66.56013745704468</v>
      </c>
      <c r="AR294" s="232">
        <f>AVERAGE($N$4:N294)</f>
        <v>65.82474226804123</v>
      </c>
      <c r="AS294" s="232">
        <f>AVERAGE($O$4:O294)</f>
        <v>400.08247422680415</v>
      </c>
      <c r="AT294" s="232">
        <f>AVERAGE($P$4:P294)</f>
        <v>66.68041237113407</v>
      </c>
    </row>
    <row r="295" spans="2:46" ht="13.5">
      <c r="B295" s="47">
        <v>292</v>
      </c>
      <c r="C295" s="22" t="s">
        <v>975</v>
      </c>
      <c r="D295" s="47" t="s">
        <v>931</v>
      </c>
      <c r="E295" s="47" t="s">
        <v>976</v>
      </c>
      <c r="F295" s="47" t="s">
        <v>977</v>
      </c>
      <c r="G295" s="47" t="s">
        <v>843</v>
      </c>
      <c r="H295" s="79">
        <v>1.2</v>
      </c>
      <c r="I295" s="47">
        <v>1</v>
      </c>
      <c r="J295" s="47">
        <v>90</v>
      </c>
      <c r="K295" s="47">
        <v>45</v>
      </c>
      <c r="L295" s="47">
        <v>30</v>
      </c>
      <c r="M295" s="47">
        <v>30</v>
      </c>
      <c r="N295" s="47">
        <v>40</v>
      </c>
      <c r="O295" s="47">
        <f t="shared" si="15"/>
        <v>236</v>
      </c>
      <c r="P295" s="80">
        <f t="shared" si="16"/>
        <v>39.333333333333336</v>
      </c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226" t="s">
        <v>862</v>
      </c>
      <c r="AI295" s="423" t="s">
        <v>167</v>
      </c>
      <c r="AJ295" s="424"/>
      <c r="AK295" s="425"/>
      <c r="AM295" s="232">
        <f>AVERAGE($I$4:I295)</f>
        <v>65.54452054794521</v>
      </c>
      <c r="AN295" s="232">
        <f>AVERAGE($J$4:J295)</f>
        <v>69.88356164383562</v>
      </c>
      <c r="AO295" s="232">
        <f>AVERAGE($K$4:K295)</f>
        <v>66.82191780821918</v>
      </c>
      <c r="AP295" s="232">
        <f>AVERAGE($L$4:L295)</f>
        <v>65.09931506849315</v>
      </c>
      <c r="AQ295" s="232">
        <f>AVERAGE($M$4:M295)</f>
        <v>66.43493150684931</v>
      </c>
      <c r="AR295" s="232">
        <f>AVERAGE($N$4:N295)</f>
        <v>65.73630136986301</v>
      </c>
      <c r="AS295" s="232">
        <f>AVERAGE($O$4:O295)</f>
        <v>399.52054794520546</v>
      </c>
      <c r="AT295" s="232">
        <f>AVERAGE($P$4:P295)</f>
        <v>66.58675799086762</v>
      </c>
    </row>
    <row r="296" spans="2:46" ht="13.5">
      <c r="B296" s="47">
        <v>293</v>
      </c>
      <c r="C296" s="22" t="s">
        <v>978</v>
      </c>
      <c r="D296" s="47" t="s">
        <v>842</v>
      </c>
      <c r="E296" s="47" t="s">
        <v>843</v>
      </c>
      <c r="F296" s="47" t="s">
        <v>979</v>
      </c>
      <c r="G296" s="47" t="s">
        <v>843</v>
      </c>
      <c r="H296" s="79">
        <v>16.3</v>
      </c>
      <c r="I296" s="47">
        <v>64</v>
      </c>
      <c r="J296" s="47">
        <v>51</v>
      </c>
      <c r="K296" s="47">
        <v>23</v>
      </c>
      <c r="L296" s="47">
        <v>51</v>
      </c>
      <c r="M296" s="47">
        <v>23</v>
      </c>
      <c r="N296" s="47">
        <v>28</v>
      </c>
      <c r="O296" s="47">
        <f t="shared" si="15"/>
        <v>240</v>
      </c>
      <c r="P296" s="80">
        <f t="shared" si="16"/>
        <v>40</v>
      </c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225" t="s">
        <v>167</v>
      </c>
      <c r="AI296" s="371" t="s">
        <v>168</v>
      </c>
      <c r="AJ296" s="371"/>
      <c r="AK296" s="371"/>
      <c r="AM296" s="232">
        <f>AVERAGE($I$4:I296)</f>
        <v>65.53924914675768</v>
      </c>
      <c r="AN296" s="232">
        <f>AVERAGE($J$4:J296)</f>
        <v>69.81911262798634</v>
      </c>
      <c r="AO296" s="232">
        <f>AVERAGE($K$4:K296)</f>
        <v>66.67235494880546</v>
      </c>
      <c r="AP296" s="232">
        <f>AVERAGE($L$4:L296)</f>
        <v>65.05119453924915</v>
      </c>
      <c r="AQ296" s="232">
        <f>AVERAGE($M$4:M296)</f>
        <v>66.28668941979522</v>
      </c>
      <c r="AR296" s="232">
        <f>AVERAGE($N$4:N296)</f>
        <v>65.60750853242321</v>
      </c>
      <c r="AS296" s="232">
        <f>AVERAGE($O$4:O296)</f>
        <v>398.97610921501706</v>
      </c>
      <c r="AT296" s="232">
        <f>AVERAGE($P$4:P296)</f>
        <v>66.4960182025029</v>
      </c>
    </row>
    <row r="297" spans="2:46" ht="13.5">
      <c r="B297" s="47">
        <v>294</v>
      </c>
      <c r="C297" s="22" t="s">
        <v>980</v>
      </c>
      <c r="D297" s="47" t="s">
        <v>842</v>
      </c>
      <c r="E297" s="47" t="s">
        <v>843</v>
      </c>
      <c r="F297" s="47" t="s">
        <v>979</v>
      </c>
      <c r="G297" s="47" t="s">
        <v>843</v>
      </c>
      <c r="H297" s="79">
        <v>40.5</v>
      </c>
      <c r="I297" s="47">
        <v>84</v>
      </c>
      <c r="J297" s="47">
        <v>71</v>
      </c>
      <c r="K297" s="47">
        <v>43</v>
      </c>
      <c r="L297" s="47">
        <v>71</v>
      </c>
      <c r="M297" s="47">
        <v>43</v>
      </c>
      <c r="N297" s="47">
        <v>48</v>
      </c>
      <c r="O297" s="47">
        <f t="shared" si="15"/>
        <v>360</v>
      </c>
      <c r="P297" s="80">
        <f t="shared" si="16"/>
        <v>60</v>
      </c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225" t="s">
        <v>169</v>
      </c>
      <c r="AI297" s="371" t="s">
        <v>168</v>
      </c>
      <c r="AJ297" s="371"/>
      <c r="AK297" s="371"/>
      <c r="AM297" s="232">
        <f>AVERAGE($I$4:I297)</f>
        <v>65.60204081632654</v>
      </c>
      <c r="AN297" s="232">
        <f>AVERAGE($J$4:J297)</f>
        <v>69.82312925170068</v>
      </c>
      <c r="AO297" s="232">
        <f>AVERAGE($K$4:K297)</f>
        <v>66.59183673469387</v>
      </c>
      <c r="AP297" s="232">
        <f>AVERAGE($L$4:L297)</f>
        <v>65.07142857142857</v>
      </c>
      <c r="AQ297" s="232">
        <f>AVERAGE($M$4:M297)</f>
        <v>66.20748299319727</v>
      </c>
      <c r="AR297" s="232">
        <f>AVERAGE($N$4:N297)</f>
        <v>65.54761904761905</v>
      </c>
      <c r="AS297" s="232">
        <f>AVERAGE($O$4:O297)</f>
        <v>398.84353741496597</v>
      </c>
      <c r="AT297" s="232">
        <f>AVERAGE($P$4:P297)</f>
        <v>66.47392290249438</v>
      </c>
    </row>
    <row r="298" spans="2:46" ht="13.5">
      <c r="B298" s="47">
        <v>295</v>
      </c>
      <c r="C298" s="22" t="s">
        <v>981</v>
      </c>
      <c r="D298" s="47" t="s">
        <v>842</v>
      </c>
      <c r="E298" s="47" t="s">
        <v>843</v>
      </c>
      <c r="F298" s="47" t="s">
        <v>979</v>
      </c>
      <c r="G298" s="47" t="s">
        <v>843</v>
      </c>
      <c r="H298" s="79">
        <v>84</v>
      </c>
      <c r="I298" s="47">
        <v>104</v>
      </c>
      <c r="J298" s="47">
        <v>91</v>
      </c>
      <c r="K298" s="47">
        <v>63</v>
      </c>
      <c r="L298" s="47">
        <v>91</v>
      </c>
      <c r="M298" s="47">
        <v>63</v>
      </c>
      <c r="N298" s="47">
        <v>80</v>
      </c>
      <c r="O298" s="47">
        <f t="shared" si="15"/>
        <v>492</v>
      </c>
      <c r="P298" s="80">
        <f t="shared" si="16"/>
        <v>82</v>
      </c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225" t="s">
        <v>169</v>
      </c>
      <c r="AI298" s="371" t="s">
        <v>167</v>
      </c>
      <c r="AJ298" s="371"/>
      <c r="AK298" s="371"/>
      <c r="AM298" s="232">
        <f>AVERAGE($I$4:I298)</f>
        <v>65.7322033898305</v>
      </c>
      <c r="AN298" s="232">
        <f>AVERAGE($J$4:J298)</f>
        <v>69.89491525423729</v>
      </c>
      <c r="AO298" s="232">
        <f>AVERAGE($K$4:K298)</f>
        <v>66.57966101694915</v>
      </c>
      <c r="AP298" s="232">
        <f>AVERAGE($L$4:L298)</f>
        <v>65.1593220338983</v>
      </c>
      <c r="AQ298" s="232">
        <f>AVERAGE($M$4:M298)</f>
        <v>66.19661016949152</v>
      </c>
      <c r="AR298" s="232">
        <f>AVERAGE($N$4:N298)</f>
        <v>65.59661016949153</v>
      </c>
      <c r="AS298" s="232">
        <f>AVERAGE($O$4:O298)</f>
        <v>399.1593220338983</v>
      </c>
      <c r="AT298" s="232">
        <f>AVERAGE($P$4:P298)</f>
        <v>66.52655367231642</v>
      </c>
    </row>
    <row r="299" spans="2:46" ht="13.5">
      <c r="B299" s="47">
        <v>296</v>
      </c>
      <c r="C299" s="22" t="s">
        <v>982</v>
      </c>
      <c r="D299" s="47" t="s">
        <v>917</v>
      </c>
      <c r="E299" s="47" t="s">
        <v>843</v>
      </c>
      <c r="F299" s="47" t="s">
        <v>893</v>
      </c>
      <c r="G299" s="47" t="s">
        <v>847</v>
      </c>
      <c r="H299" s="79">
        <v>86.4</v>
      </c>
      <c r="I299" s="47">
        <v>72</v>
      </c>
      <c r="J299" s="47">
        <v>60</v>
      </c>
      <c r="K299" s="47">
        <v>30</v>
      </c>
      <c r="L299" s="47">
        <v>20</v>
      </c>
      <c r="M299" s="47">
        <v>30</v>
      </c>
      <c r="N299" s="47">
        <v>25</v>
      </c>
      <c r="O299" s="47">
        <f t="shared" si="15"/>
        <v>237</v>
      </c>
      <c r="P299" s="80">
        <f t="shared" si="16"/>
        <v>39.5</v>
      </c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225" t="s">
        <v>167</v>
      </c>
      <c r="AI299" s="371" t="s">
        <v>168</v>
      </c>
      <c r="AJ299" s="371"/>
      <c r="AK299" s="371"/>
      <c r="AM299" s="232">
        <f>AVERAGE($I$4:I299)</f>
        <v>65.75337837837837</v>
      </c>
      <c r="AN299" s="232">
        <f>AVERAGE($J$4:J299)</f>
        <v>69.86148648648648</v>
      </c>
      <c r="AO299" s="232">
        <f>AVERAGE($K$4:K299)</f>
        <v>66.45608108108108</v>
      </c>
      <c r="AP299" s="232">
        <f>AVERAGE($L$4:L299)</f>
        <v>65.00675675675676</v>
      </c>
      <c r="AQ299" s="232">
        <f>AVERAGE($M$4:M299)</f>
        <v>66.07432432432432</v>
      </c>
      <c r="AR299" s="232">
        <f>AVERAGE($N$4:N299)</f>
        <v>65.45945945945945</v>
      </c>
      <c r="AS299" s="232">
        <f>AVERAGE($O$4:O299)</f>
        <v>398.6114864864865</v>
      </c>
      <c r="AT299" s="232">
        <f>AVERAGE($P$4:P299)</f>
        <v>66.4352477477478</v>
      </c>
    </row>
    <row r="300" spans="2:46" ht="13.5">
      <c r="B300" s="47">
        <v>297</v>
      </c>
      <c r="C300" s="22" t="s">
        <v>983</v>
      </c>
      <c r="D300" s="47" t="s">
        <v>917</v>
      </c>
      <c r="E300" s="47" t="s">
        <v>843</v>
      </c>
      <c r="F300" s="47" t="s">
        <v>893</v>
      </c>
      <c r="G300" s="47" t="s">
        <v>847</v>
      </c>
      <c r="H300" s="79">
        <v>253.8</v>
      </c>
      <c r="I300" s="47">
        <v>144</v>
      </c>
      <c r="J300" s="47">
        <v>120</v>
      </c>
      <c r="K300" s="47">
        <v>60</v>
      </c>
      <c r="L300" s="47">
        <v>40</v>
      </c>
      <c r="M300" s="47">
        <v>60</v>
      </c>
      <c r="N300" s="47">
        <v>50</v>
      </c>
      <c r="O300" s="47">
        <f t="shared" si="15"/>
        <v>474</v>
      </c>
      <c r="P300" s="80">
        <f t="shared" si="16"/>
        <v>79</v>
      </c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225" t="s">
        <v>169</v>
      </c>
      <c r="AI300" s="423" t="s">
        <v>167</v>
      </c>
      <c r="AJ300" s="424"/>
      <c r="AK300" s="425"/>
      <c r="AM300" s="232">
        <f>AVERAGE($I$4:I300)</f>
        <v>66.01683501683502</v>
      </c>
      <c r="AN300" s="232">
        <f>AVERAGE($J$4:J300)</f>
        <v>70.03030303030303</v>
      </c>
      <c r="AO300" s="232">
        <f>AVERAGE($K$4:K300)</f>
        <v>66.43434343434343</v>
      </c>
      <c r="AP300" s="232">
        <f>AVERAGE($L$4:L300)</f>
        <v>64.92255892255892</v>
      </c>
      <c r="AQ300" s="232">
        <f>AVERAGE($M$4:M300)</f>
        <v>66.05387205387206</v>
      </c>
      <c r="AR300" s="232">
        <f>AVERAGE($N$4:N300)</f>
        <v>65.4074074074074</v>
      </c>
      <c r="AS300" s="232">
        <f>AVERAGE($O$4:O300)</f>
        <v>398.86531986531986</v>
      </c>
      <c r="AT300" s="232">
        <f>AVERAGE($P$4:P300)</f>
        <v>66.47755331088669</v>
      </c>
    </row>
    <row r="301" spans="2:46" ht="13.5">
      <c r="B301" s="47">
        <v>298</v>
      </c>
      <c r="C301" s="22" t="s">
        <v>529</v>
      </c>
      <c r="D301" s="47" t="s">
        <v>183</v>
      </c>
      <c r="E301" s="47" t="s">
        <v>152</v>
      </c>
      <c r="F301" s="47" t="s">
        <v>307</v>
      </c>
      <c r="G301" s="47" t="s">
        <v>528</v>
      </c>
      <c r="H301" s="79">
        <v>2</v>
      </c>
      <c r="I301" s="47">
        <v>50</v>
      </c>
      <c r="J301" s="47">
        <v>20</v>
      </c>
      <c r="K301" s="47">
        <v>40</v>
      </c>
      <c r="L301" s="47">
        <v>20</v>
      </c>
      <c r="M301" s="47">
        <v>40</v>
      </c>
      <c r="N301" s="47">
        <v>20</v>
      </c>
      <c r="O301" s="47">
        <f aca="true" t="shared" si="17" ref="O301:O332">SUM(I301:N301)</f>
        <v>190</v>
      </c>
      <c r="P301" s="80">
        <f aca="true" t="shared" si="18" ref="P301:P332">AVERAGE(I301:N301)</f>
        <v>31.666666666666668</v>
      </c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78" t="s">
        <v>167</v>
      </c>
      <c r="AI301" s="426" t="s">
        <v>203</v>
      </c>
      <c r="AJ301" s="427"/>
      <c r="AK301" s="428"/>
      <c r="AM301" s="232">
        <f>AVERAGE($I$4:I301)</f>
        <v>65.96308724832215</v>
      </c>
      <c r="AN301" s="232">
        <f>AVERAGE($J$4:J301)</f>
        <v>69.86241610738254</v>
      </c>
      <c r="AO301" s="232">
        <f>AVERAGE($K$4:K301)</f>
        <v>66.34563758389261</v>
      </c>
      <c r="AP301" s="232">
        <f>AVERAGE($L$4:L301)</f>
        <v>64.77181208053692</v>
      </c>
      <c r="AQ301" s="232">
        <f>AVERAGE($M$4:M301)</f>
        <v>65.96644295302013</v>
      </c>
      <c r="AR301" s="232">
        <f>AVERAGE($N$4:N301)</f>
        <v>65.25503355704699</v>
      </c>
      <c r="AS301" s="232">
        <f>AVERAGE($O$4:O301)</f>
        <v>398.16442953020135</v>
      </c>
      <c r="AT301" s="232">
        <f>AVERAGE($P$4:P301)</f>
        <v>66.36073825503361</v>
      </c>
    </row>
    <row r="302" spans="2:46" ht="13.5">
      <c r="B302" s="47">
        <v>299</v>
      </c>
      <c r="C302" s="22" t="s">
        <v>984</v>
      </c>
      <c r="D302" s="47" t="s">
        <v>985</v>
      </c>
      <c r="E302" s="47" t="s">
        <v>986</v>
      </c>
      <c r="F302" s="47" t="s">
        <v>987</v>
      </c>
      <c r="G302" s="47" t="s">
        <v>988</v>
      </c>
      <c r="H302" s="79">
        <v>97</v>
      </c>
      <c r="I302" s="47">
        <v>30</v>
      </c>
      <c r="J302" s="47">
        <v>45</v>
      </c>
      <c r="K302" s="47">
        <v>135</v>
      </c>
      <c r="L302" s="47">
        <v>45</v>
      </c>
      <c r="M302" s="47">
        <v>90</v>
      </c>
      <c r="N302" s="47">
        <v>30</v>
      </c>
      <c r="O302" s="47">
        <f t="shared" si="17"/>
        <v>375</v>
      </c>
      <c r="P302" s="80">
        <f t="shared" si="18"/>
        <v>62.5</v>
      </c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228" t="s">
        <v>167</v>
      </c>
      <c r="AI302" s="426" t="s">
        <v>203</v>
      </c>
      <c r="AJ302" s="427"/>
      <c r="AK302" s="428"/>
      <c r="AM302" s="232">
        <f>AVERAGE($I$4:I302)</f>
        <v>65.8428093645485</v>
      </c>
      <c r="AN302" s="232">
        <f>AVERAGE($J$4:J302)</f>
        <v>69.77926421404682</v>
      </c>
      <c r="AO302" s="232">
        <f>AVERAGE($K$4:K302)</f>
        <v>66.5752508361204</v>
      </c>
      <c r="AP302" s="232">
        <f>AVERAGE($L$4:L302)</f>
        <v>64.70568561872909</v>
      </c>
      <c r="AQ302" s="232">
        <f>AVERAGE($M$4:M302)</f>
        <v>66.04682274247492</v>
      </c>
      <c r="AR302" s="232">
        <f>AVERAGE($N$4:N302)</f>
        <v>65.1371237458194</v>
      </c>
      <c r="AS302" s="232">
        <f>AVERAGE($O$4:O302)</f>
        <v>398.0869565217391</v>
      </c>
      <c r="AT302" s="232">
        <f>AVERAGE($P$4:P302)</f>
        <v>66.34782608695657</v>
      </c>
    </row>
    <row r="303" spans="2:46" ht="13.5">
      <c r="B303" s="47">
        <v>300</v>
      </c>
      <c r="C303" s="22" t="s">
        <v>991</v>
      </c>
      <c r="D303" s="47" t="s">
        <v>992</v>
      </c>
      <c r="E303" s="47" t="s">
        <v>986</v>
      </c>
      <c r="F303" s="47" t="s">
        <v>993</v>
      </c>
      <c r="G303" s="47" t="s">
        <v>994</v>
      </c>
      <c r="H303" s="79">
        <v>11</v>
      </c>
      <c r="I303" s="47">
        <v>50</v>
      </c>
      <c r="J303" s="47">
        <v>45</v>
      </c>
      <c r="K303" s="47">
        <v>45</v>
      </c>
      <c r="L303" s="47">
        <v>35</v>
      </c>
      <c r="M303" s="47">
        <v>35</v>
      </c>
      <c r="N303" s="47">
        <v>50</v>
      </c>
      <c r="O303" s="47">
        <f t="shared" si="17"/>
        <v>260</v>
      </c>
      <c r="P303" s="80">
        <f t="shared" si="18"/>
        <v>43.333333333333336</v>
      </c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228" t="s">
        <v>167</v>
      </c>
      <c r="AI303" s="371" t="s">
        <v>168</v>
      </c>
      <c r="AJ303" s="371"/>
      <c r="AK303" s="371"/>
      <c r="AM303" s="232">
        <f>AVERAGE($I$4:I303)</f>
        <v>65.79</v>
      </c>
      <c r="AN303" s="232">
        <f>AVERAGE($J$4:J303)</f>
        <v>69.69666666666667</v>
      </c>
      <c r="AO303" s="232">
        <f>AVERAGE($K$4:K303)</f>
        <v>66.50333333333333</v>
      </c>
      <c r="AP303" s="232">
        <f>AVERAGE($L$4:L303)</f>
        <v>64.60666666666667</v>
      </c>
      <c r="AQ303" s="232">
        <f>AVERAGE($M$4:M303)</f>
        <v>65.94333333333333</v>
      </c>
      <c r="AR303" s="232">
        <f>AVERAGE($N$4:N303)</f>
        <v>65.08666666666667</v>
      </c>
      <c r="AS303" s="232">
        <f>AVERAGE($O$4:O303)</f>
        <v>397.62666666666667</v>
      </c>
      <c r="AT303" s="232">
        <f>AVERAGE($P$4:P303)</f>
        <v>66.27111111111115</v>
      </c>
    </row>
    <row r="304" spans="2:46" ht="13.5">
      <c r="B304" s="47">
        <v>301</v>
      </c>
      <c r="C304" s="22" t="s">
        <v>995</v>
      </c>
      <c r="D304" s="47" t="s">
        <v>992</v>
      </c>
      <c r="E304" s="47" t="s">
        <v>986</v>
      </c>
      <c r="F304" s="47" t="s">
        <v>993</v>
      </c>
      <c r="G304" s="47" t="s">
        <v>994</v>
      </c>
      <c r="H304" s="79">
        <v>32.6</v>
      </c>
      <c r="I304" s="47">
        <v>70</v>
      </c>
      <c r="J304" s="47">
        <v>65</v>
      </c>
      <c r="K304" s="47">
        <v>65</v>
      </c>
      <c r="L304" s="47">
        <v>55</v>
      </c>
      <c r="M304" s="47">
        <v>55</v>
      </c>
      <c r="N304" s="47">
        <v>70</v>
      </c>
      <c r="O304" s="47">
        <f t="shared" si="17"/>
        <v>380</v>
      </c>
      <c r="P304" s="80">
        <f t="shared" si="18"/>
        <v>63.333333333333336</v>
      </c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228" t="s">
        <v>169</v>
      </c>
      <c r="AI304" s="423" t="s">
        <v>167</v>
      </c>
      <c r="AJ304" s="424"/>
      <c r="AK304" s="425"/>
      <c r="AM304" s="232">
        <f>AVERAGE($I$4:I304)</f>
        <v>65.80398671096346</v>
      </c>
      <c r="AN304" s="232">
        <f>AVERAGE($J$4:J304)</f>
        <v>69.68106312292359</v>
      </c>
      <c r="AO304" s="232">
        <f>AVERAGE($K$4:K304)</f>
        <v>66.4983388704319</v>
      </c>
      <c r="AP304" s="232">
        <f>AVERAGE($L$4:L304)</f>
        <v>64.57475083056478</v>
      </c>
      <c r="AQ304" s="232">
        <f>AVERAGE($M$4:M304)</f>
        <v>65.90697674418605</v>
      </c>
      <c r="AR304" s="232">
        <f>AVERAGE($N$4:N304)</f>
        <v>65.1029900332226</v>
      </c>
      <c r="AS304" s="232">
        <f>AVERAGE($O$4:O304)</f>
        <v>397.56810631229234</v>
      </c>
      <c r="AT304" s="232">
        <f>AVERAGE($P$4:P304)</f>
        <v>66.26135105204877</v>
      </c>
    </row>
    <row r="305" spans="2:46" ht="13.5">
      <c r="B305" s="47">
        <v>302</v>
      </c>
      <c r="C305" s="22" t="s">
        <v>996</v>
      </c>
      <c r="D305" s="47" t="s">
        <v>997</v>
      </c>
      <c r="E305" s="47" t="s">
        <v>998</v>
      </c>
      <c r="F305" s="47" t="s">
        <v>999</v>
      </c>
      <c r="G305" s="47" t="s">
        <v>1000</v>
      </c>
      <c r="H305" s="79">
        <v>11</v>
      </c>
      <c r="I305" s="47">
        <v>50</v>
      </c>
      <c r="J305" s="47">
        <v>75</v>
      </c>
      <c r="K305" s="47">
        <v>75</v>
      </c>
      <c r="L305" s="47">
        <v>65</v>
      </c>
      <c r="M305" s="47">
        <v>65</v>
      </c>
      <c r="N305" s="47">
        <v>50</v>
      </c>
      <c r="O305" s="47">
        <f t="shared" si="17"/>
        <v>380</v>
      </c>
      <c r="P305" s="80">
        <f t="shared" si="18"/>
        <v>63.333333333333336</v>
      </c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  <c r="AG305" s="47"/>
      <c r="AH305" s="228" t="s">
        <v>167</v>
      </c>
      <c r="AI305" s="423" t="s">
        <v>167</v>
      </c>
      <c r="AJ305" s="424"/>
      <c r="AK305" s="425"/>
      <c r="AM305" s="232">
        <f>AVERAGE($I$4:I305)</f>
        <v>65.75165562913908</v>
      </c>
      <c r="AN305" s="232">
        <f>AVERAGE($J$4:J305)</f>
        <v>69.69867549668874</v>
      </c>
      <c r="AO305" s="232">
        <f>AVERAGE($K$4:K305)</f>
        <v>66.52649006622516</v>
      </c>
      <c r="AP305" s="232">
        <f>AVERAGE($L$4:L305)</f>
        <v>64.57615894039735</v>
      </c>
      <c r="AQ305" s="232">
        <f>AVERAGE($M$4:M305)</f>
        <v>65.90397350993378</v>
      </c>
      <c r="AR305" s="232">
        <f>AVERAGE($N$4:N305)</f>
        <v>65.05298013245033</v>
      </c>
      <c r="AS305" s="232">
        <f>AVERAGE($O$4:O305)</f>
        <v>397.50993377483445</v>
      </c>
      <c r="AT305" s="232">
        <f>AVERAGE($P$4:P305)</f>
        <v>66.25165562913911</v>
      </c>
    </row>
    <row r="306" spans="2:46" ht="13.5">
      <c r="B306" s="47">
        <v>303</v>
      </c>
      <c r="C306" s="22" t="s">
        <v>1001</v>
      </c>
      <c r="D306" s="47" t="s">
        <v>990</v>
      </c>
      <c r="E306" s="47" t="s">
        <v>986</v>
      </c>
      <c r="F306" s="47" t="s">
        <v>1002</v>
      </c>
      <c r="G306" s="47" t="s">
        <v>1003</v>
      </c>
      <c r="H306" s="79">
        <v>11.5</v>
      </c>
      <c r="I306" s="47">
        <v>50</v>
      </c>
      <c r="J306" s="47">
        <v>85</v>
      </c>
      <c r="K306" s="47">
        <v>85</v>
      </c>
      <c r="L306" s="47">
        <v>55</v>
      </c>
      <c r="M306" s="47">
        <v>55</v>
      </c>
      <c r="N306" s="47">
        <v>50</v>
      </c>
      <c r="O306" s="47">
        <f t="shared" si="17"/>
        <v>380</v>
      </c>
      <c r="P306" s="80">
        <f t="shared" si="18"/>
        <v>63.333333333333336</v>
      </c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228" t="s">
        <v>167</v>
      </c>
      <c r="AI306" s="423" t="s">
        <v>167</v>
      </c>
      <c r="AJ306" s="424"/>
      <c r="AK306" s="425"/>
      <c r="AM306" s="232">
        <f>AVERAGE($I$4:I306)</f>
        <v>65.6996699669967</v>
      </c>
      <c r="AN306" s="232">
        <f>AVERAGE($J$4:J306)</f>
        <v>69.74917491749174</v>
      </c>
      <c r="AO306" s="232">
        <f>AVERAGE($K$4:K306)</f>
        <v>66.58745874587459</v>
      </c>
      <c r="AP306" s="232">
        <f>AVERAGE($L$4:L306)</f>
        <v>64.54455445544555</v>
      </c>
      <c r="AQ306" s="232">
        <f>AVERAGE($M$4:M306)</f>
        <v>65.86798679867987</v>
      </c>
      <c r="AR306" s="232">
        <f>AVERAGE($N$4:N306)</f>
        <v>65.003300330033</v>
      </c>
      <c r="AS306" s="232">
        <f>AVERAGE($O$4:O306)</f>
        <v>397.45214521452147</v>
      </c>
      <c r="AT306" s="232">
        <f>AVERAGE($P$4:P306)</f>
        <v>66.24202420242027</v>
      </c>
    </row>
    <row r="307" spans="2:46" ht="13.5">
      <c r="B307" s="47">
        <v>304</v>
      </c>
      <c r="C307" s="22" t="s">
        <v>1004</v>
      </c>
      <c r="D307" s="47" t="s">
        <v>990</v>
      </c>
      <c r="E307" s="47" t="s">
        <v>985</v>
      </c>
      <c r="F307" s="47" t="s">
        <v>987</v>
      </c>
      <c r="G307" s="47" t="s">
        <v>1005</v>
      </c>
      <c r="H307" s="79">
        <v>60</v>
      </c>
      <c r="I307" s="47">
        <v>50</v>
      </c>
      <c r="J307" s="47">
        <v>70</v>
      </c>
      <c r="K307" s="47">
        <v>100</v>
      </c>
      <c r="L307" s="47">
        <v>40</v>
      </c>
      <c r="M307" s="47">
        <v>40</v>
      </c>
      <c r="N307" s="47">
        <v>30</v>
      </c>
      <c r="O307" s="47">
        <f t="shared" si="17"/>
        <v>330</v>
      </c>
      <c r="P307" s="80">
        <f t="shared" si="18"/>
        <v>55</v>
      </c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228" t="s">
        <v>167</v>
      </c>
      <c r="AI307" s="371" t="s">
        <v>168</v>
      </c>
      <c r="AJ307" s="371"/>
      <c r="AK307" s="371"/>
      <c r="AM307" s="232">
        <f>AVERAGE($I$4:I307)</f>
        <v>65.64802631578948</v>
      </c>
      <c r="AN307" s="232">
        <f>AVERAGE($J$4:J307)</f>
        <v>69.75</v>
      </c>
      <c r="AO307" s="232">
        <f>AVERAGE($K$4:K307)</f>
        <v>66.69736842105263</v>
      </c>
      <c r="AP307" s="232">
        <f>AVERAGE($L$4:L307)</f>
        <v>64.46381578947368</v>
      </c>
      <c r="AQ307" s="232">
        <f>AVERAGE($M$4:M307)</f>
        <v>65.78289473684211</v>
      </c>
      <c r="AR307" s="232">
        <f>AVERAGE($N$4:N307)</f>
        <v>64.88815789473684</v>
      </c>
      <c r="AS307" s="232">
        <f>AVERAGE($O$4:O307)</f>
        <v>397.23026315789474</v>
      </c>
      <c r="AT307" s="232">
        <f>AVERAGE($P$4:P307)</f>
        <v>66.20504385964915</v>
      </c>
    </row>
    <row r="308" spans="2:46" ht="13.5">
      <c r="B308" s="47">
        <v>305</v>
      </c>
      <c r="C308" s="22" t="s">
        <v>1006</v>
      </c>
      <c r="D308" s="47" t="s">
        <v>990</v>
      </c>
      <c r="E308" s="47" t="s">
        <v>985</v>
      </c>
      <c r="F308" s="47" t="s">
        <v>987</v>
      </c>
      <c r="G308" s="47" t="s">
        <v>1005</v>
      </c>
      <c r="H308" s="79">
        <v>120</v>
      </c>
      <c r="I308" s="47">
        <v>60</v>
      </c>
      <c r="J308" s="47">
        <v>90</v>
      </c>
      <c r="K308" s="47">
        <v>140</v>
      </c>
      <c r="L308" s="47">
        <v>50</v>
      </c>
      <c r="M308" s="47">
        <v>50</v>
      </c>
      <c r="N308" s="47">
        <v>40</v>
      </c>
      <c r="O308" s="47">
        <f t="shared" si="17"/>
        <v>430</v>
      </c>
      <c r="P308" s="80">
        <f t="shared" si="18"/>
        <v>71.66666666666667</v>
      </c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228" t="s">
        <v>169</v>
      </c>
      <c r="AI308" s="371" t="s">
        <v>168</v>
      </c>
      <c r="AJ308" s="371"/>
      <c r="AK308" s="371"/>
      <c r="AM308" s="232">
        <f>AVERAGE($I$4:I308)</f>
        <v>65.62950819672132</v>
      </c>
      <c r="AN308" s="232">
        <f>AVERAGE($J$4:J308)</f>
        <v>69.81639344262295</v>
      </c>
      <c r="AO308" s="232">
        <f>AVERAGE($K$4:K308)</f>
        <v>66.9377049180328</v>
      </c>
      <c r="AP308" s="232">
        <f>AVERAGE($L$4:L308)</f>
        <v>64.41639344262295</v>
      </c>
      <c r="AQ308" s="232">
        <f>AVERAGE($M$4:M308)</f>
        <v>65.73114754098361</v>
      </c>
      <c r="AR308" s="232">
        <f>AVERAGE($N$4:N308)</f>
        <v>64.80655737704917</v>
      </c>
      <c r="AS308" s="232">
        <f>AVERAGE($O$4:O308)</f>
        <v>397.3377049180328</v>
      </c>
      <c r="AT308" s="232">
        <f>AVERAGE($P$4:P308)</f>
        <v>66.22295081967216</v>
      </c>
    </row>
    <row r="309" spans="2:46" ht="13.5">
      <c r="B309" s="47">
        <v>306</v>
      </c>
      <c r="C309" s="22" t="s">
        <v>1007</v>
      </c>
      <c r="D309" s="47" t="s">
        <v>990</v>
      </c>
      <c r="E309" s="47" t="s">
        <v>985</v>
      </c>
      <c r="F309" s="47" t="s">
        <v>987</v>
      </c>
      <c r="G309" s="47" t="s">
        <v>1005</v>
      </c>
      <c r="H309" s="79">
        <v>360</v>
      </c>
      <c r="I309" s="47">
        <v>70</v>
      </c>
      <c r="J309" s="47">
        <v>110</v>
      </c>
      <c r="K309" s="47">
        <v>180</v>
      </c>
      <c r="L309" s="47">
        <v>60</v>
      </c>
      <c r="M309" s="47">
        <v>60</v>
      </c>
      <c r="N309" s="47">
        <v>50</v>
      </c>
      <c r="O309" s="47">
        <f t="shared" si="17"/>
        <v>530</v>
      </c>
      <c r="P309" s="80">
        <f t="shared" si="18"/>
        <v>88.33333333333333</v>
      </c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228" t="s">
        <v>169</v>
      </c>
      <c r="AI309" s="371" t="s">
        <v>167</v>
      </c>
      <c r="AJ309" s="371"/>
      <c r="AK309" s="371"/>
      <c r="AM309" s="232">
        <f>AVERAGE($I$4:I309)</f>
        <v>65.64379084967321</v>
      </c>
      <c r="AN309" s="232">
        <f>AVERAGE($J$4:J309)</f>
        <v>69.94771241830065</v>
      </c>
      <c r="AO309" s="232">
        <f>AVERAGE($K$4:K309)</f>
        <v>67.30718954248366</v>
      </c>
      <c r="AP309" s="232">
        <f>AVERAGE($L$4:L309)</f>
        <v>64.40196078431373</v>
      </c>
      <c r="AQ309" s="232">
        <f>AVERAGE($M$4:M309)</f>
        <v>65.7124183006536</v>
      </c>
      <c r="AR309" s="232">
        <f>AVERAGE($N$4:N309)</f>
        <v>64.75816993464052</v>
      </c>
      <c r="AS309" s="232">
        <f>AVERAGE($O$4:O309)</f>
        <v>397.7712418300654</v>
      </c>
      <c r="AT309" s="232">
        <f>AVERAGE($P$4:P309)</f>
        <v>66.29520697167759</v>
      </c>
    </row>
    <row r="310" spans="2:46" ht="13.5">
      <c r="B310" s="47">
        <v>307</v>
      </c>
      <c r="C310" s="22" t="s">
        <v>1008</v>
      </c>
      <c r="D310" s="47" t="s">
        <v>1009</v>
      </c>
      <c r="E310" s="47" t="s">
        <v>1010</v>
      </c>
      <c r="F310" s="47" t="s">
        <v>1011</v>
      </c>
      <c r="G310" s="47" t="s">
        <v>986</v>
      </c>
      <c r="H310" s="79">
        <v>11.2</v>
      </c>
      <c r="I310" s="47">
        <v>30</v>
      </c>
      <c r="J310" s="47">
        <v>40</v>
      </c>
      <c r="K310" s="47">
        <v>55</v>
      </c>
      <c r="L310" s="47">
        <v>40</v>
      </c>
      <c r="M310" s="47">
        <v>55</v>
      </c>
      <c r="N310" s="47">
        <v>60</v>
      </c>
      <c r="O310" s="47">
        <f t="shared" si="17"/>
        <v>280</v>
      </c>
      <c r="P310" s="80">
        <f t="shared" si="18"/>
        <v>46.666666666666664</v>
      </c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228" t="s">
        <v>167</v>
      </c>
      <c r="AI310" s="371" t="s">
        <v>168</v>
      </c>
      <c r="AJ310" s="371"/>
      <c r="AK310" s="371"/>
      <c r="AM310" s="232">
        <f>AVERAGE($I$4:I310)</f>
        <v>65.52768729641694</v>
      </c>
      <c r="AN310" s="232">
        <f>AVERAGE($J$4:J310)</f>
        <v>69.85016286644951</v>
      </c>
      <c r="AO310" s="232">
        <f>AVERAGE($K$4:K310)</f>
        <v>67.2671009771987</v>
      </c>
      <c r="AP310" s="232">
        <f>AVERAGE($L$4:L310)</f>
        <v>64.32247557003258</v>
      </c>
      <c r="AQ310" s="232">
        <f>AVERAGE($M$4:M310)</f>
        <v>65.67752442996742</v>
      </c>
      <c r="AR310" s="232">
        <f>AVERAGE($N$4:N310)</f>
        <v>64.74267100977198</v>
      </c>
      <c r="AS310" s="232">
        <f>AVERAGE($O$4:O310)</f>
        <v>397.3876221498371</v>
      </c>
      <c r="AT310" s="232">
        <f>AVERAGE($P$4:P310)</f>
        <v>66.23127035830622</v>
      </c>
    </row>
    <row r="311" spans="2:46" ht="13.5">
      <c r="B311" s="47">
        <v>308</v>
      </c>
      <c r="C311" s="22" t="s">
        <v>1012</v>
      </c>
      <c r="D311" s="47" t="s">
        <v>1009</v>
      </c>
      <c r="E311" s="47" t="s">
        <v>1010</v>
      </c>
      <c r="F311" s="47" t="s">
        <v>1011</v>
      </c>
      <c r="G311" s="47" t="s">
        <v>986</v>
      </c>
      <c r="H311" s="79">
        <v>31.5</v>
      </c>
      <c r="I311" s="47">
        <v>60</v>
      </c>
      <c r="J311" s="47">
        <v>60</v>
      </c>
      <c r="K311" s="47">
        <v>75</v>
      </c>
      <c r="L311" s="47">
        <v>60</v>
      </c>
      <c r="M311" s="47">
        <v>75</v>
      </c>
      <c r="N311" s="47">
        <v>80</v>
      </c>
      <c r="O311" s="47">
        <f t="shared" si="17"/>
        <v>410</v>
      </c>
      <c r="P311" s="80">
        <f t="shared" si="18"/>
        <v>68.33333333333333</v>
      </c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228" t="s">
        <v>169</v>
      </c>
      <c r="AI311" s="423" t="s">
        <v>167</v>
      </c>
      <c r="AJ311" s="424"/>
      <c r="AK311" s="425"/>
      <c r="AM311" s="232">
        <f>AVERAGE($I$4:I311)</f>
        <v>65.50974025974025</v>
      </c>
      <c r="AN311" s="232">
        <f>AVERAGE($J$4:J311)</f>
        <v>69.81818181818181</v>
      </c>
      <c r="AO311" s="232">
        <f>AVERAGE($K$4:K311)</f>
        <v>67.29220779220779</v>
      </c>
      <c r="AP311" s="232">
        <f>AVERAGE($L$4:L311)</f>
        <v>64.30844155844156</v>
      </c>
      <c r="AQ311" s="232">
        <f>AVERAGE($M$4:M311)</f>
        <v>65.70779220779221</v>
      </c>
      <c r="AR311" s="232">
        <f>AVERAGE($N$4:N311)</f>
        <v>64.79220779220779</v>
      </c>
      <c r="AS311" s="232">
        <f>AVERAGE($O$4:O311)</f>
        <v>397.42857142857144</v>
      </c>
      <c r="AT311" s="232">
        <f>AVERAGE($P$4:P311)</f>
        <v>66.23809523809527</v>
      </c>
    </row>
    <row r="312" spans="2:46" ht="13.5">
      <c r="B312" s="47">
        <v>309</v>
      </c>
      <c r="C312" s="22" t="s">
        <v>1013</v>
      </c>
      <c r="D312" s="47" t="s">
        <v>1014</v>
      </c>
      <c r="E312" s="47" t="s">
        <v>986</v>
      </c>
      <c r="F312" s="47" t="s">
        <v>1015</v>
      </c>
      <c r="G312" s="47" t="s">
        <v>1016</v>
      </c>
      <c r="H312" s="79">
        <v>15.2</v>
      </c>
      <c r="I312" s="47">
        <v>40</v>
      </c>
      <c r="J312" s="47">
        <v>45</v>
      </c>
      <c r="K312" s="47">
        <v>40</v>
      </c>
      <c r="L312" s="47">
        <v>65</v>
      </c>
      <c r="M312" s="47">
        <v>40</v>
      </c>
      <c r="N312" s="47">
        <v>65</v>
      </c>
      <c r="O312" s="47">
        <f t="shared" si="17"/>
        <v>295</v>
      </c>
      <c r="P312" s="80">
        <f t="shared" si="18"/>
        <v>49.166666666666664</v>
      </c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228" t="s">
        <v>167</v>
      </c>
      <c r="AI312" s="371" t="s">
        <v>168</v>
      </c>
      <c r="AJ312" s="371"/>
      <c r="AK312" s="371"/>
      <c r="AM312" s="232">
        <f>AVERAGE($I$4:I312)</f>
        <v>65.42718446601941</v>
      </c>
      <c r="AN312" s="232">
        <f>AVERAGE($J$4:J312)</f>
        <v>69.7378640776699</v>
      </c>
      <c r="AO312" s="232">
        <f>AVERAGE($K$4:K312)</f>
        <v>67.20388349514563</v>
      </c>
      <c r="AP312" s="232">
        <f>AVERAGE($L$4:L312)</f>
        <v>64.31067961165049</v>
      </c>
      <c r="AQ312" s="232">
        <f>AVERAGE($M$4:M312)</f>
        <v>65.62459546925567</v>
      </c>
      <c r="AR312" s="232">
        <f>AVERAGE($N$4:N312)</f>
        <v>64.79288025889967</v>
      </c>
      <c r="AS312" s="232">
        <f>AVERAGE($O$4:O312)</f>
        <v>397.09708737864077</v>
      </c>
      <c r="AT312" s="232">
        <f>AVERAGE($P$4:P312)</f>
        <v>66.18284789644017</v>
      </c>
    </row>
    <row r="313" spans="2:46" ht="13.5">
      <c r="B313" s="47">
        <v>310</v>
      </c>
      <c r="C313" s="22" t="s">
        <v>1017</v>
      </c>
      <c r="D313" s="47" t="s">
        <v>1014</v>
      </c>
      <c r="E313" s="47" t="s">
        <v>986</v>
      </c>
      <c r="F313" s="47" t="s">
        <v>1015</v>
      </c>
      <c r="G313" s="47" t="s">
        <v>1016</v>
      </c>
      <c r="H313" s="79">
        <v>40.2</v>
      </c>
      <c r="I313" s="47">
        <v>70</v>
      </c>
      <c r="J313" s="47">
        <v>75</v>
      </c>
      <c r="K313" s="47">
        <v>60</v>
      </c>
      <c r="L313" s="47">
        <v>105</v>
      </c>
      <c r="M313" s="47">
        <v>60</v>
      </c>
      <c r="N313" s="47">
        <v>105</v>
      </c>
      <c r="O313" s="47">
        <f t="shared" si="17"/>
        <v>475</v>
      </c>
      <c r="P313" s="80">
        <f t="shared" si="18"/>
        <v>79.16666666666667</v>
      </c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228" t="s">
        <v>169</v>
      </c>
      <c r="AI313" s="423" t="s">
        <v>167</v>
      </c>
      <c r="AJ313" s="424"/>
      <c r="AK313" s="425"/>
      <c r="AM313" s="232">
        <f>AVERAGE($I$4:I313)</f>
        <v>65.44193548387096</v>
      </c>
      <c r="AN313" s="232">
        <f>AVERAGE($J$4:J313)</f>
        <v>69.75483870967741</v>
      </c>
      <c r="AO313" s="232">
        <f>AVERAGE($K$4:K313)</f>
        <v>67.18064516129033</v>
      </c>
      <c r="AP313" s="232">
        <f>AVERAGE($L$4:L313)</f>
        <v>64.44193548387096</v>
      </c>
      <c r="AQ313" s="232">
        <f>AVERAGE($M$4:M313)</f>
        <v>65.60645161290323</v>
      </c>
      <c r="AR313" s="232">
        <f>AVERAGE($N$4:N313)</f>
        <v>64.92258064516129</v>
      </c>
      <c r="AS313" s="232">
        <f>AVERAGE($O$4:O313)</f>
        <v>397.3483870967742</v>
      </c>
      <c r="AT313" s="232">
        <f>AVERAGE($P$4:P313)</f>
        <v>66.22473118279574</v>
      </c>
    </row>
    <row r="314" spans="2:46" ht="13.5">
      <c r="B314" s="47">
        <v>311</v>
      </c>
      <c r="C314" s="22" t="s">
        <v>1018</v>
      </c>
      <c r="D314" s="47" t="s">
        <v>1014</v>
      </c>
      <c r="E314" s="47" t="s">
        <v>986</v>
      </c>
      <c r="F314" s="47" t="s">
        <v>1019</v>
      </c>
      <c r="G314" s="47" t="s">
        <v>986</v>
      </c>
      <c r="H314" s="79">
        <v>4.2</v>
      </c>
      <c r="I314" s="47">
        <v>60</v>
      </c>
      <c r="J314" s="47">
        <v>50</v>
      </c>
      <c r="K314" s="47">
        <v>40</v>
      </c>
      <c r="L314" s="47">
        <v>85</v>
      </c>
      <c r="M314" s="47">
        <v>75</v>
      </c>
      <c r="N314" s="47">
        <v>95</v>
      </c>
      <c r="O314" s="47">
        <f t="shared" si="17"/>
        <v>405</v>
      </c>
      <c r="P314" s="80">
        <f t="shared" si="18"/>
        <v>67.5</v>
      </c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228" t="s">
        <v>167</v>
      </c>
      <c r="AI314" s="423" t="s">
        <v>167</v>
      </c>
      <c r="AJ314" s="424"/>
      <c r="AK314" s="425"/>
      <c r="AM314" s="232">
        <f>AVERAGE($I$4:I314)</f>
        <v>65.42443729903538</v>
      </c>
      <c r="AN314" s="232">
        <f>AVERAGE($J$4:J314)</f>
        <v>69.69131832797427</v>
      </c>
      <c r="AO314" s="232">
        <f>AVERAGE($K$4:K314)</f>
        <v>67.09324758842443</v>
      </c>
      <c r="AP314" s="232">
        <f>AVERAGE($L$4:L314)</f>
        <v>64.50803858520901</v>
      </c>
      <c r="AQ314" s="232">
        <f>AVERAGE($M$4:M314)</f>
        <v>65.63665594855306</v>
      </c>
      <c r="AR314" s="232">
        <f>AVERAGE($N$4:N314)</f>
        <v>65.0192926045016</v>
      </c>
      <c r="AS314" s="232">
        <f>AVERAGE($O$4:O314)</f>
        <v>397.37299035369773</v>
      </c>
      <c r="AT314" s="232">
        <f>AVERAGE($P$4:P314)</f>
        <v>66.22883172561633</v>
      </c>
    </row>
    <row r="315" spans="2:46" ht="13.5">
      <c r="B315" s="47">
        <v>312</v>
      </c>
      <c r="C315" s="22" t="s">
        <v>1020</v>
      </c>
      <c r="D315" s="47" t="s">
        <v>1014</v>
      </c>
      <c r="E315" s="47" t="s">
        <v>986</v>
      </c>
      <c r="F315" s="47" t="s">
        <v>1021</v>
      </c>
      <c r="G315" s="47" t="s">
        <v>986</v>
      </c>
      <c r="H315" s="79">
        <v>4.2</v>
      </c>
      <c r="I315" s="47">
        <v>60</v>
      </c>
      <c r="J315" s="47">
        <v>45</v>
      </c>
      <c r="K315" s="47">
        <v>50</v>
      </c>
      <c r="L315" s="47">
        <v>75</v>
      </c>
      <c r="M315" s="47">
        <v>85</v>
      </c>
      <c r="N315" s="47">
        <v>95</v>
      </c>
      <c r="O315" s="47">
        <f t="shared" si="17"/>
        <v>410</v>
      </c>
      <c r="P315" s="80">
        <f t="shared" si="18"/>
        <v>68.33333333333333</v>
      </c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228" t="s">
        <v>167</v>
      </c>
      <c r="AI315" s="423" t="s">
        <v>167</v>
      </c>
      <c r="AJ315" s="424"/>
      <c r="AK315" s="425"/>
      <c r="AM315" s="232">
        <f>AVERAGE($I$4:I315)</f>
        <v>65.40705128205128</v>
      </c>
      <c r="AN315" s="232">
        <f>AVERAGE($J$4:J315)</f>
        <v>69.61217948717949</v>
      </c>
      <c r="AO315" s="232">
        <f>AVERAGE($K$4:K315)</f>
        <v>67.03846153846153</v>
      </c>
      <c r="AP315" s="232">
        <f>AVERAGE($L$4:L315)</f>
        <v>64.54166666666667</v>
      </c>
      <c r="AQ315" s="232">
        <f>AVERAGE($M$4:M315)</f>
        <v>65.69871794871794</v>
      </c>
      <c r="AR315" s="232">
        <f>AVERAGE($N$4:N315)</f>
        <v>65.11538461538461</v>
      </c>
      <c r="AS315" s="232">
        <f>AVERAGE($O$4:O315)</f>
        <v>397.41346153846155</v>
      </c>
      <c r="AT315" s="232">
        <f>AVERAGE($P$4:P315)</f>
        <v>66.23557692307696</v>
      </c>
    </row>
    <row r="316" spans="2:46" ht="13.5">
      <c r="B316" s="47">
        <v>313</v>
      </c>
      <c r="C316" s="22" t="s">
        <v>1022</v>
      </c>
      <c r="D316" s="47" t="s">
        <v>1023</v>
      </c>
      <c r="E316" s="47" t="s">
        <v>986</v>
      </c>
      <c r="F316" s="47" t="s">
        <v>1024</v>
      </c>
      <c r="G316" s="47" t="s">
        <v>986</v>
      </c>
      <c r="H316" s="79">
        <v>17.7</v>
      </c>
      <c r="I316" s="47">
        <v>65</v>
      </c>
      <c r="J316" s="47">
        <v>73</v>
      </c>
      <c r="K316" s="47">
        <v>55</v>
      </c>
      <c r="L316" s="47">
        <v>47</v>
      </c>
      <c r="M316" s="47">
        <v>75</v>
      </c>
      <c r="N316" s="47">
        <v>85</v>
      </c>
      <c r="O316" s="47">
        <f t="shared" si="17"/>
        <v>400</v>
      </c>
      <c r="P316" s="80">
        <f t="shared" si="18"/>
        <v>66.66666666666667</v>
      </c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228" t="s">
        <v>167</v>
      </c>
      <c r="AI316" s="423" t="s">
        <v>167</v>
      </c>
      <c r="AJ316" s="424"/>
      <c r="AK316" s="425"/>
      <c r="AM316" s="232">
        <f>AVERAGE($I$4:I316)</f>
        <v>65.40575079872204</v>
      </c>
      <c r="AN316" s="232">
        <f>AVERAGE($J$4:J316)</f>
        <v>69.62300319488818</v>
      </c>
      <c r="AO316" s="232">
        <f>AVERAGE($K$4:K316)</f>
        <v>67</v>
      </c>
      <c r="AP316" s="232">
        <f>AVERAGE($L$4:L316)</f>
        <v>64.48562300319489</v>
      </c>
      <c r="AQ316" s="232">
        <f>AVERAGE($M$4:M316)</f>
        <v>65.72843450479233</v>
      </c>
      <c r="AR316" s="232">
        <f>AVERAGE($N$4:N316)</f>
        <v>65.17891373801918</v>
      </c>
      <c r="AS316" s="232">
        <f>AVERAGE($O$4:O316)</f>
        <v>397.4217252396166</v>
      </c>
      <c r="AT316" s="232">
        <f>AVERAGE($P$4:P316)</f>
        <v>66.2369542066028</v>
      </c>
    </row>
    <row r="317" spans="2:46" ht="13.5">
      <c r="B317" s="47">
        <v>314</v>
      </c>
      <c r="C317" s="22" t="s">
        <v>1025</v>
      </c>
      <c r="D317" s="47" t="s">
        <v>1023</v>
      </c>
      <c r="E317" s="47" t="s">
        <v>986</v>
      </c>
      <c r="F317" s="47" t="s">
        <v>1026</v>
      </c>
      <c r="G317" s="47" t="s">
        <v>1027</v>
      </c>
      <c r="H317" s="79">
        <v>17.7</v>
      </c>
      <c r="I317" s="47">
        <v>65</v>
      </c>
      <c r="J317" s="47">
        <v>47</v>
      </c>
      <c r="K317" s="47">
        <v>55</v>
      </c>
      <c r="L317" s="47">
        <v>73</v>
      </c>
      <c r="M317" s="47">
        <v>75</v>
      </c>
      <c r="N317" s="47">
        <v>85</v>
      </c>
      <c r="O317" s="47">
        <f t="shared" si="17"/>
        <v>400</v>
      </c>
      <c r="P317" s="80">
        <f t="shared" si="18"/>
        <v>66.66666666666667</v>
      </c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228" t="s">
        <v>167</v>
      </c>
      <c r="AI317" s="423" t="s">
        <v>167</v>
      </c>
      <c r="AJ317" s="424"/>
      <c r="AK317" s="425"/>
      <c r="AM317" s="232">
        <f>AVERAGE($I$4:I317)</f>
        <v>65.40445859872611</v>
      </c>
      <c r="AN317" s="232">
        <f>AVERAGE($J$4:J317)</f>
        <v>69.55095541401273</v>
      </c>
      <c r="AO317" s="232">
        <f>AVERAGE($K$4:K317)</f>
        <v>66.96178343949045</v>
      </c>
      <c r="AP317" s="232">
        <f>AVERAGE($L$4:L317)</f>
        <v>64.51273885350318</v>
      </c>
      <c r="AQ317" s="232">
        <f>AVERAGE($M$4:M317)</f>
        <v>65.75796178343948</v>
      </c>
      <c r="AR317" s="232">
        <f>AVERAGE($N$4:N317)</f>
        <v>65.24203821656052</v>
      </c>
      <c r="AS317" s="232">
        <f>AVERAGE($O$4:O317)</f>
        <v>397.4299363057325</v>
      </c>
      <c r="AT317" s="232">
        <f>AVERAGE($P$4:P317)</f>
        <v>66.23832271762213</v>
      </c>
    </row>
    <row r="318" spans="2:46" ht="13.5">
      <c r="B318" s="47">
        <v>315</v>
      </c>
      <c r="C318" s="22" t="s">
        <v>1028</v>
      </c>
      <c r="D318" s="47" t="s">
        <v>1029</v>
      </c>
      <c r="E318" s="47" t="s">
        <v>1030</v>
      </c>
      <c r="F318" s="47" t="s">
        <v>1031</v>
      </c>
      <c r="G318" s="47" t="s">
        <v>1032</v>
      </c>
      <c r="H318" s="79">
        <v>2</v>
      </c>
      <c r="I318" s="47">
        <v>50</v>
      </c>
      <c r="J318" s="47">
        <v>60</v>
      </c>
      <c r="K318" s="47">
        <v>45</v>
      </c>
      <c r="L318" s="47">
        <v>100</v>
      </c>
      <c r="M318" s="47">
        <v>80</v>
      </c>
      <c r="N318" s="47">
        <v>65</v>
      </c>
      <c r="O318" s="47">
        <f t="shared" si="17"/>
        <v>400</v>
      </c>
      <c r="P318" s="80">
        <f t="shared" si="18"/>
        <v>66.66666666666667</v>
      </c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229" t="s">
        <v>203</v>
      </c>
      <c r="AI318" s="426" t="s">
        <v>1033</v>
      </c>
      <c r="AJ318" s="427"/>
      <c r="AK318" s="428"/>
      <c r="AM318" s="232">
        <f>AVERAGE($I$4:I318)</f>
        <v>65.35555555555555</v>
      </c>
      <c r="AN318" s="232">
        <f>AVERAGE($J$4:J318)</f>
        <v>69.52063492063492</v>
      </c>
      <c r="AO318" s="232">
        <f>AVERAGE($K$4:K318)</f>
        <v>66.89206349206349</v>
      </c>
      <c r="AP318" s="232">
        <f>AVERAGE($L$4:L318)</f>
        <v>64.62539682539682</v>
      </c>
      <c r="AQ318" s="232">
        <f>AVERAGE($M$4:M318)</f>
        <v>65.8031746031746</v>
      </c>
      <c r="AR318" s="232">
        <f>AVERAGE($N$4:N318)</f>
        <v>65.24126984126984</v>
      </c>
      <c r="AS318" s="232">
        <f>AVERAGE($O$4:O318)</f>
        <v>397.43809523809523</v>
      </c>
      <c r="AT318" s="232">
        <f>AVERAGE($P$4:P318)</f>
        <v>66.23968253968259</v>
      </c>
    </row>
    <row r="319" spans="2:46" ht="13.5">
      <c r="B319" s="47">
        <v>316</v>
      </c>
      <c r="C319" s="22" t="s">
        <v>1037</v>
      </c>
      <c r="D319" s="47" t="s">
        <v>1030</v>
      </c>
      <c r="E319" s="47" t="s">
        <v>986</v>
      </c>
      <c r="F319" s="47" t="s">
        <v>1039</v>
      </c>
      <c r="G319" s="47" t="s">
        <v>1038</v>
      </c>
      <c r="H319" s="79">
        <v>10.3</v>
      </c>
      <c r="I319" s="47">
        <v>70</v>
      </c>
      <c r="J319" s="47">
        <v>43</v>
      </c>
      <c r="K319" s="47">
        <v>53</v>
      </c>
      <c r="L319" s="47">
        <v>43</v>
      </c>
      <c r="M319" s="47">
        <v>53</v>
      </c>
      <c r="N319" s="47">
        <v>40</v>
      </c>
      <c r="O319" s="47">
        <f t="shared" si="17"/>
        <v>302</v>
      </c>
      <c r="P319" s="80">
        <f t="shared" si="18"/>
        <v>50.333333333333336</v>
      </c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  <c r="AH319" s="228" t="s">
        <v>167</v>
      </c>
      <c r="AI319" s="371" t="s">
        <v>168</v>
      </c>
      <c r="AJ319" s="371"/>
      <c r="AK319" s="371"/>
      <c r="AM319" s="232">
        <f>AVERAGE($I$4:I319)</f>
        <v>65.37025316455696</v>
      </c>
      <c r="AN319" s="232">
        <f>AVERAGE($J$4:J319)</f>
        <v>69.4367088607595</v>
      </c>
      <c r="AO319" s="232">
        <f>AVERAGE($K$4:K319)</f>
        <v>66.84810126582279</v>
      </c>
      <c r="AP319" s="232">
        <f>AVERAGE($L$4:L319)</f>
        <v>64.55696202531645</v>
      </c>
      <c r="AQ319" s="232">
        <f>AVERAGE($M$4:M319)</f>
        <v>65.7626582278481</v>
      </c>
      <c r="AR319" s="232">
        <f>AVERAGE($N$4:N319)</f>
        <v>65.1613924050633</v>
      </c>
      <c r="AS319" s="232">
        <f>AVERAGE($O$4:O319)</f>
        <v>397.13607594936707</v>
      </c>
      <c r="AT319" s="232">
        <f>AVERAGE($P$4:P319)</f>
        <v>66.18934599156123</v>
      </c>
    </row>
    <row r="320" spans="2:46" ht="13.5">
      <c r="B320" s="47">
        <v>317</v>
      </c>
      <c r="C320" s="22" t="s">
        <v>1040</v>
      </c>
      <c r="D320" s="47" t="s">
        <v>1030</v>
      </c>
      <c r="E320" s="47" t="s">
        <v>986</v>
      </c>
      <c r="F320" s="47" t="s">
        <v>1039</v>
      </c>
      <c r="G320" s="47" t="s">
        <v>1038</v>
      </c>
      <c r="H320" s="79">
        <v>80</v>
      </c>
      <c r="I320" s="47">
        <v>100</v>
      </c>
      <c r="J320" s="47">
        <v>73</v>
      </c>
      <c r="K320" s="47">
        <v>83</v>
      </c>
      <c r="L320" s="47">
        <v>73</v>
      </c>
      <c r="M320" s="47">
        <v>83</v>
      </c>
      <c r="N320" s="47">
        <v>55</v>
      </c>
      <c r="O320" s="47">
        <f t="shared" si="17"/>
        <v>467</v>
      </c>
      <c r="P320" s="80">
        <f t="shared" si="18"/>
        <v>77.83333333333333</v>
      </c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228" t="s">
        <v>169</v>
      </c>
      <c r="AI320" s="423" t="s">
        <v>167</v>
      </c>
      <c r="AJ320" s="424"/>
      <c r="AK320" s="425"/>
      <c r="AM320" s="232">
        <f>AVERAGE($I$4:I320)</f>
        <v>65.4794952681388</v>
      </c>
      <c r="AN320" s="232">
        <f>AVERAGE($J$4:J320)</f>
        <v>69.44794952681389</v>
      </c>
      <c r="AO320" s="232">
        <f>AVERAGE($K$4:K320)</f>
        <v>66.89905362776025</v>
      </c>
      <c r="AP320" s="232">
        <f>AVERAGE($L$4:L320)</f>
        <v>64.58359621451105</v>
      </c>
      <c r="AQ320" s="232">
        <f>AVERAGE($M$4:M320)</f>
        <v>65.81703470031546</v>
      </c>
      <c r="AR320" s="232">
        <f>AVERAGE($N$4:N320)</f>
        <v>65.12933753943217</v>
      </c>
      <c r="AS320" s="232">
        <f>AVERAGE($O$4:O320)</f>
        <v>397.3564668769716</v>
      </c>
      <c r="AT320" s="232">
        <f>AVERAGE($P$4:P320)</f>
        <v>66.22607781282863</v>
      </c>
    </row>
    <row r="321" spans="2:46" ht="13.5">
      <c r="B321" s="47">
        <v>318</v>
      </c>
      <c r="C321" s="22" t="s">
        <v>1041</v>
      </c>
      <c r="D321" s="47" t="s">
        <v>1042</v>
      </c>
      <c r="E321" s="47" t="s">
        <v>997</v>
      </c>
      <c r="F321" s="47" t="s">
        <v>1043</v>
      </c>
      <c r="G321" s="47" t="s">
        <v>986</v>
      </c>
      <c r="H321" s="79">
        <v>20.8</v>
      </c>
      <c r="I321" s="47">
        <v>45</v>
      </c>
      <c r="J321" s="47">
        <v>90</v>
      </c>
      <c r="K321" s="47">
        <v>20</v>
      </c>
      <c r="L321" s="47">
        <v>65</v>
      </c>
      <c r="M321" s="47">
        <v>20</v>
      </c>
      <c r="N321" s="47">
        <v>65</v>
      </c>
      <c r="O321" s="47">
        <f t="shared" si="17"/>
        <v>305</v>
      </c>
      <c r="P321" s="80">
        <f t="shared" si="18"/>
        <v>50.833333333333336</v>
      </c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  <c r="AH321" s="228" t="s">
        <v>167</v>
      </c>
      <c r="AI321" s="371" t="s">
        <v>168</v>
      </c>
      <c r="AJ321" s="371"/>
      <c r="AK321" s="371"/>
      <c r="AM321" s="232">
        <f>AVERAGE($I$4:I321)</f>
        <v>65.41509433962264</v>
      </c>
      <c r="AN321" s="232">
        <f>AVERAGE($J$4:J321)</f>
        <v>69.5125786163522</v>
      </c>
      <c r="AO321" s="232">
        <f>AVERAGE($K$4:K321)</f>
        <v>66.75157232704403</v>
      </c>
      <c r="AP321" s="232">
        <f>AVERAGE($L$4:L321)</f>
        <v>64.58490566037736</v>
      </c>
      <c r="AQ321" s="232">
        <f>AVERAGE($M$4:M321)</f>
        <v>65.67295597484276</v>
      </c>
      <c r="AR321" s="232">
        <f>AVERAGE($N$4:N321)</f>
        <v>65.12893081761007</v>
      </c>
      <c r="AS321" s="232">
        <f>AVERAGE($O$4:O321)</f>
        <v>397.0660377358491</v>
      </c>
      <c r="AT321" s="232">
        <f>AVERAGE($P$4:P321)</f>
        <v>66.17767295597487</v>
      </c>
    </row>
    <row r="322" spans="2:46" ht="13.5">
      <c r="B322" s="47">
        <v>319</v>
      </c>
      <c r="C322" s="22" t="s">
        <v>1044</v>
      </c>
      <c r="D322" s="47" t="s">
        <v>1042</v>
      </c>
      <c r="E322" s="47" t="s">
        <v>997</v>
      </c>
      <c r="F322" s="47" t="s">
        <v>1043</v>
      </c>
      <c r="G322" s="47" t="s">
        <v>986</v>
      </c>
      <c r="H322" s="79">
        <v>88.8</v>
      </c>
      <c r="I322" s="47">
        <v>70</v>
      </c>
      <c r="J322" s="47">
        <v>120</v>
      </c>
      <c r="K322" s="47">
        <v>40</v>
      </c>
      <c r="L322" s="47">
        <v>95</v>
      </c>
      <c r="M322" s="47">
        <v>40</v>
      </c>
      <c r="N322" s="47">
        <v>95</v>
      </c>
      <c r="O322" s="47">
        <f t="shared" si="17"/>
        <v>460</v>
      </c>
      <c r="P322" s="80">
        <f t="shared" si="18"/>
        <v>76.66666666666667</v>
      </c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228" t="s">
        <v>169</v>
      </c>
      <c r="AI322" s="423" t="s">
        <v>167</v>
      </c>
      <c r="AJ322" s="424"/>
      <c r="AK322" s="425"/>
      <c r="AM322" s="232">
        <f>AVERAGE($I$4:I322)</f>
        <v>65.4294670846395</v>
      </c>
      <c r="AN322" s="232">
        <f>AVERAGE($J$4:J322)</f>
        <v>69.67084639498432</v>
      </c>
      <c r="AO322" s="232">
        <f>AVERAGE($K$4:K322)</f>
        <v>66.66771159874608</v>
      </c>
      <c r="AP322" s="232">
        <f>AVERAGE($L$4:L322)</f>
        <v>64.68025078369907</v>
      </c>
      <c r="AQ322" s="232">
        <f>AVERAGE($M$4:M322)</f>
        <v>65.59247648902821</v>
      </c>
      <c r="AR322" s="232">
        <f>AVERAGE($N$4:N322)</f>
        <v>65.22257053291536</v>
      </c>
      <c r="AS322" s="232">
        <f>AVERAGE($O$4:O322)</f>
        <v>397.26332288401255</v>
      </c>
      <c r="AT322" s="232">
        <f>AVERAGE($P$4:P322)</f>
        <v>66.21055381400213</v>
      </c>
    </row>
    <row r="323" spans="2:46" ht="13.5">
      <c r="B323" s="47">
        <v>320</v>
      </c>
      <c r="C323" s="22" t="s">
        <v>1045</v>
      </c>
      <c r="D323" s="47" t="s">
        <v>1042</v>
      </c>
      <c r="E323" s="47" t="s">
        <v>986</v>
      </c>
      <c r="F323" s="47" t="s">
        <v>1046</v>
      </c>
      <c r="G323" s="47" t="s">
        <v>1026</v>
      </c>
      <c r="H323" s="79">
        <v>130</v>
      </c>
      <c r="I323" s="47">
        <v>130</v>
      </c>
      <c r="J323" s="47">
        <v>70</v>
      </c>
      <c r="K323" s="47">
        <v>35</v>
      </c>
      <c r="L323" s="47">
        <v>70</v>
      </c>
      <c r="M323" s="47">
        <v>35</v>
      </c>
      <c r="N323" s="47">
        <v>60</v>
      </c>
      <c r="O323" s="47">
        <f t="shared" si="17"/>
        <v>400</v>
      </c>
      <c r="P323" s="80">
        <f t="shared" si="18"/>
        <v>66.66666666666667</v>
      </c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/>
      <c r="AH323" s="228" t="s">
        <v>167</v>
      </c>
      <c r="AI323" s="371" t="s">
        <v>168</v>
      </c>
      <c r="AJ323" s="371"/>
      <c r="AK323" s="371"/>
      <c r="AM323" s="232">
        <f>AVERAGE($I$4:I323)</f>
        <v>65.63125</v>
      </c>
      <c r="AN323" s="232">
        <f>AVERAGE($J$4:J323)</f>
        <v>69.671875</v>
      </c>
      <c r="AO323" s="232">
        <f>AVERAGE($K$4:K323)</f>
        <v>66.56875</v>
      </c>
      <c r="AP323" s="232">
        <f>AVERAGE($L$4:L323)</f>
        <v>64.696875</v>
      </c>
      <c r="AQ323" s="232">
        <f>AVERAGE($M$4:M323)</f>
        <v>65.496875</v>
      </c>
      <c r="AR323" s="232">
        <f>AVERAGE($N$4:N323)</f>
        <v>65.20625</v>
      </c>
      <c r="AS323" s="232">
        <f>AVERAGE($O$4:O323)</f>
        <v>397.271875</v>
      </c>
      <c r="AT323" s="232">
        <f>AVERAGE($P$4:P323)</f>
        <v>66.21197916666671</v>
      </c>
    </row>
    <row r="324" spans="2:46" ht="13.5">
      <c r="B324" s="47">
        <v>321</v>
      </c>
      <c r="C324" s="22" t="s">
        <v>1047</v>
      </c>
      <c r="D324" s="47" t="s">
        <v>1042</v>
      </c>
      <c r="E324" s="47" t="s">
        <v>986</v>
      </c>
      <c r="F324" s="47" t="s">
        <v>1046</v>
      </c>
      <c r="G324" s="47" t="s">
        <v>1026</v>
      </c>
      <c r="H324" s="79">
        <v>398</v>
      </c>
      <c r="I324" s="47">
        <v>170</v>
      </c>
      <c r="J324" s="47">
        <v>90</v>
      </c>
      <c r="K324" s="47">
        <v>45</v>
      </c>
      <c r="L324" s="47">
        <v>90</v>
      </c>
      <c r="M324" s="47">
        <v>45</v>
      </c>
      <c r="N324" s="47">
        <v>60</v>
      </c>
      <c r="O324" s="47">
        <f t="shared" si="17"/>
        <v>500</v>
      </c>
      <c r="P324" s="80">
        <f t="shared" si="18"/>
        <v>83.33333333333333</v>
      </c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  <c r="AH324" s="228" t="s">
        <v>169</v>
      </c>
      <c r="AI324" s="423" t="s">
        <v>167</v>
      </c>
      <c r="AJ324" s="424"/>
      <c r="AK324" s="425"/>
      <c r="AM324" s="232">
        <f>AVERAGE($I$4:I324)</f>
        <v>65.95638629283489</v>
      </c>
      <c r="AN324" s="232">
        <f>AVERAGE($J$4:J324)</f>
        <v>69.73520249221184</v>
      </c>
      <c r="AO324" s="232">
        <f>AVERAGE($K$4:K324)</f>
        <v>66.50155763239876</v>
      </c>
      <c r="AP324" s="232">
        <f>AVERAGE($L$4:L324)</f>
        <v>64.77570093457943</v>
      </c>
      <c r="AQ324" s="232">
        <f>AVERAGE($M$4:M324)</f>
        <v>65.43302180685359</v>
      </c>
      <c r="AR324" s="232">
        <f>AVERAGE($N$4:N324)</f>
        <v>65.19003115264798</v>
      </c>
      <c r="AS324" s="232">
        <f>AVERAGE($O$4:O324)</f>
        <v>397.5919003115265</v>
      </c>
      <c r="AT324" s="232">
        <f>AVERAGE($P$4:P324)</f>
        <v>66.26531671858778</v>
      </c>
    </row>
    <row r="325" spans="2:46" ht="13.5">
      <c r="B325" s="47">
        <v>322</v>
      </c>
      <c r="C325" s="22" t="s">
        <v>1048</v>
      </c>
      <c r="D325" s="47" t="s">
        <v>1049</v>
      </c>
      <c r="E325" s="47" t="s">
        <v>1050</v>
      </c>
      <c r="F325" s="47" t="s">
        <v>1026</v>
      </c>
      <c r="G325" s="47" t="s">
        <v>1051</v>
      </c>
      <c r="H325" s="79">
        <v>24</v>
      </c>
      <c r="I325" s="47">
        <v>60</v>
      </c>
      <c r="J325" s="47">
        <v>60</v>
      </c>
      <c r="K325" s="47">
        <v>40</v>
      </c>
      <c r="L325" s="47">
        <v>6</v>
      </c>
      <c r="M325" s="47">
        <v>45</v>
      </c>
      <c r="N325" s="47">
        <v>35</v>
      </c>
      <c r="O325" s="47">
        <f t="shared" si="17"/>
        <v>246</v>
      </c>
      <c r="P325" s="80">
        <f t="shared" si="18"/>
        <v>41</v>
      </c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  <c r="AG325" s="47"/>
      <c r="AH325" s="228" t="s">
        <v>167</v>
      </c>
      <c r="AI325" s="371" t="s">
        <v>168</v>
      </c>
      <c r="AJ325" s="371"/>
      <c r="AK325" s="371"/>
      <c r="AM325" s="232">
        <f>AVERAGE($I$4:I325)</f>
        <v>65.93788819875776</v>
      </c>
      <c r="AN325" s="232">
        <f>AVERAGE($J$4:J325)</f>
        <v>69.70496894409938</v>
      </c>
      <c r="AO325" s="232">
        <f>AVERAGE($K$4:K325)</f>
        <v>66.4192546583851</v>
      </c>
      <c r="AP325" s="232">
        <f>AVERAGE($L$4:L325)</f>
        <v>64.59316770186335</v>
      </c>
      <c r="AQ325" s="232">
        <f>AVERAGE($M$4:M325)</f>
        <v>65.3695652173913</v>
      </c>
      <c r="AR325" s="232">
        <f>AVERAGE($N$4:N325)</f>
        <v>65.09627329192547</v>
      </c>
      <c r="AS325" s="232">
        <f>AVERAGE($O$4:O325)</f>
        <v>397.12111801242236</v>
      </c>
      <c r="AT325" s="232">
        <f>AVERAGE($P$4:P325)</f>
        <v>66.18685300207044</v>
      </c>
    </row>
    <row r="326" spans="2:46" ht="13.5">
      <c r="B326" s="47">
        <v>323</v>
      </c>
      <c r="C326" s="22" t="s">
        <v>1052</v>
      </c>
      <c r="D326" s="47" t="s">
        <v>1049</v>
      </c>
      <c r="E326" s="47" t="s">
        <v>1050</v>
      </c>
      <c r="F326" s="47" t="s">
        <v>1053</v>
      </c>
      <c r="G326" s="47" t="s">
        <v>1054</v>
      </c>
      <c r="H326" s="79">
        <v>220</v>
      </c>
      <c r="I326" s="47">
        <v>70</v>
      </c>
      <c r="J326" s="47">
        <v>100</v>
      </c>
      <c r="K326" s="47">
        <v>70</v>
      </c>
      <c r="L326" s="47">
        <v>105</v>
      </c>
      <c r="M326" s="47">
        <v>75</v>
      </c>
      <c r="N326" s="47">
        <v>40</v>
      </c>
      <c r="O326" s="47">
        <f t="shared" si="17"/>
        <v>460</v>
      </c>
      <c r="P326" s="80">
        <f t="shared" si="18"/>
        <v>76.66666666666667</v>
      </c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228" t="s">
        <v>169</v>
      </c>
      <c r="AI326" s="423" t="s">
        <v>167</v>
      </c>
      <c r="AJ326" s="424"/>
      <c r="AK326" s="425"/>
      <c r="AM326" s="232">
        <f>AVERAGE($I$4:I326)</f>
        <v>65.95046439628483</v>
      </c>
      <c r="AN326" s="232">
        <f>AVERAGE($J$4:J326)</f>
        <v>69.79876160990712</v>
      </c>
      <c r="AO326" s="232">
        <f>AVERAGE($K$4:K326)</f>
        <v>66.43034055727554</v>
      </c>
      <c r="AP326" s="232">
        <f>AVERAGE($L$4:L326)</f>
        <v>64.71826625386997</v>
      </c>
      <c r="AQ326" s="232">
        <f>AVERAGE($M$4:M326)</f>
        <v>65.39938080495357</v>
      </c>
      <c r="AR326" s="232">
        <f>AVERAGE($N$4:N326)</f>
        <v>65.0185758513932</v>
      </c>
      <c r="AS326" s="232">
        <f>AVERAGE($O$4:O326)</f>
        <v>397.3157894736842</v>
      </c>
      <c r="AT326" s="232">
        <f>AVERAGE($P$4:P326)</f>
        <v>66.21929824561407</v>
      </c>
    </row>
    <row r="327" spans="2:46" ht="13.5">
      <c r="B327" s="47">
        <v>324</v>
      </c>
      <c r="C327" s="22" t="s">
        <v>1055</v>
      </c>
      <c r="D327" s="47" t="s">
        <v>1049</v>
      </c>
      <c r="E327" s="47" t="s">
        <v>986</v>
      </c>
      <c r="F327" s="47" t="s">
        <v>1056</v>
      </c>
      <c r="G327" s="47" t="s">
        <v>986</v>
      </c>
      <c r="H327" s="79">
        <v>80.4</v>
      </c>
      <c r="I327" s="47">
        <v>70</v>
      </c>
      <c r="J327" s="47">
        <v>85</v>
      </c>
      <c r="K327" s="47">
        <v>140</v>
      </c>
      <c r="L327" s="47">
        <v>85</v>
      </c>
      <c r="M327" s="47">
        <v>70</v>
      </c>
      <c r="N327" s="47">
        <v>20</v>
      </c>
      <c r="O327" s="47">
        <f t="shared" si="17"/>
        <v>470</v>
      </c>
      <c r="P327" s="80">
        <f t="shared" si="18"/>
        <v>78.33333333333333</v>
      </c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228" t="s">
        <v>167</v>
      </c>
      <c r="AI327" s="423" t="s">
        <v>167</v>
      </c>
      <c r="AJ327" s="424"/>
      <c r="AK327" s="425"/>
      <c r="AM327" s="232">
        <f>AVERAGE($I$4:I327)</f>
        <v>65.96296296296296</v>
      </c>
      <c r="AN327" s="232">
        <f>AVERAGE($J$4:J327)</f>
        <v>69.84567901234568</v>
      </c>
      <c r="AO327" s="232">
        <f>AVERAGE($K$4:K327)</f>
        <v>66.6574074074074</v>
      </c>
      <c r="AP327" s="232">
        <f>AVERAGE($L$4:L327)</f>
        <v>64.78086419753086</v>
      </c>
      <c r="AQ327" s="232">
        <f>AVERAGE($M$4:M327)</f>
        <v>65.41358024691358</v>
      </c>
      <c r="AR327" s="232">
        <f>AVERAGE($N$4:N327)</f>
        <v>64.87962962962963</v>
      </c>
      <c r="AS327" s="232">
        <f>AVERAGE($O$4:O327)</f>
        <v>397.5401234567901</v>
      </c>
      <c r="AT327" s="232">
        <f>AVERAGE($P$4:P327)</f>
        <v>66.25668724279839</v>
      </c>
    </row>
    <row r="328" spans="2:46" ht="13.5">
      <c r="B328" s="47">
        <v>325</v>
      </c>
      <c r="C328" s="22" t="s">
        <v>1057</v>
      </c>
      <c r="D328" s="47" t="s">
        <v>1010</v>
      </c>
      <c r="E328" s="47" t="s">
        <v>986</v>
      </c>
      <c r="F328" s="47" t="s">
        <v>1058</v>
      </c>
      <c r="G328" s="47" t="s">
        <v>1059</v>
      </c>
      <c r="H328" s="79">
        <v>30.6</v>
      </c>
      <c r="I328" s="47">
        <v>60</v>
      </c>
      <c r="J328" s="47">
        <v>25</v>
      </c>
      <c r="K328" s="47">
        <v>35</v>
      </c>
      <c r="L328" s="47">
        <v>70</v>
      </c>
      <c r="M328" s="47">
        <v>85</v>
      </c>
      <c r="N328" s="47">
        <v>60</v>
      </c>
      <c r="O328" s="47">
        <f t="shared" si="17"/>
        <v>335</v>
      </c>
      <c r="P328" s="80">
        <f t="shared" si="18"/>
        <v>55.833333333333336</v>
      </c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  <c r="AG328" s="47"/>
      <c r="AH328" s="228" t="s">
        <v>167</v>
      </c>
      <c r="AI328" s="371" t="s">
        <v>168</v>
      </c>
      <c r="AJ328" s="371"/>
      <c r="AK328" s="371"/>
      <c r="AM328" s="232">
        <f>AVERAGE($I$4:I328)</f>
        <v>65.94461538461539</v>
      </c>
      <c r="AN328" s="232">
        <f>AVERAGE($J$4:J328)</f>
        <v>69.70769230769231</v>
      </c>
      <c r="AO328" s="232">
        <f>AVERAGE($K$4:K328)</f>
        <v>66.56</v>
      </c>
      <c r="AP328" s="232">
        <f>AVERAGE($L$4:L328)</f>
        <v>64.79692307692308</v>
      </c>
      <c r="AQ328" s="232">
        <f>AVERAGE($M$4:M328)</f>
        <v>65.47384615384615</v>
      </c>
      <c r="AR328" s="232">
        <f>AVERAGE($N$4:N328)</f>
        <v>64.86461538461539</v>
      </c>
      <c r="AS328" s="232">
        <f>AVERAGE($O$4:O328)</f>
        <v>397.3476923076923</v>
      </c>
      <c r="AT328" s="232">
        <f>AVERAGE($P$4:P328)</f>
        <v>66.22461538461542</v>
      </c>
    </row>
    <row r="329" spans="2:46" ht="13.5">
      <c r="B329" s="47">
        <v>326</v>
      </c>
      <c r="C329" s="22" t="s">
        <v>1060</v>
      </c>
      <c r="D329" s="47" t="s">
        <v>1010</v>
      </c>
      <c r="E329" s="47" t="s">
        <v>986</v>
      </c>
      <c r="F329" s="47" t="s">
        <v>1058</v>
      </c>
      <c r="G329" s="47" t="s">
        <v>1059</v>
      </c>
      <c r="H329" s="79">
        <v>71.5</v>
      </c>
      <c r="I329" s="47">
        <v>80</v>
      </c>
      <c r="J329" s="47">
        <v>45</v>
      </c>
      <c r="K329" s="47">
        <v>65</v>
      </c>
      <c r="L329" s="47">
        <v>90</v>
      </c>
      <c r="M329" s="47">
        <v>110</v>
      </c>
      <c r="N329" s="47">
        <v>80</v>
      </c>
      <c r="O329" s="47">
        <f t="shared" si="17"/>
        <v>470</v>
      </c>
      <c r="P329" s="80">
        <f t="shared" si="18"/>
        <v>78.33333333333333</v>
      </c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  <c r="AG329" s="47"/>
      <c r="AH329" s="228" t="s">
        <v>169</v>
      </c>
      <c r="AI329" s="423" t="s">
        <v>167</v>
      </c>
      <c r="AJ329" s="424"/>
      <c r="AK329" s="425"/>
      <c r="AM329" s="232">
        <f>AVERAGE($I$4:I329)</f>
        <v>65.9877300613497</v>
      </c>
      <c r="AN329" s="232">
        <f>AVERAGE($J$4:J329)</f>
        <v>69.6319018404908</v>
      </c>
      <c r="AO329" s="232">
        <f>AVERAGE($K$4:K329)</f>
        <v>66.55521472392638</v>
      </c>
      <c r="AP329" s="232">
        <f>AVERAGE($L$4:L329)</f>
        <v>64.87423312883436</v>
      </c>
      <c r="AQ329" s="232">
        <f>AVERAGE($M$4:M329)</f>
        <v>65.61042944785277</v>
      </c>
      <c r="AR329" s="232">
        <f>AVERAGE($N$4:N329)</f>
        <v>64.91104294478528</v>
      </c>
      <c r="AS329" s="232">
        <f>AVERAGE($O$4:O329)</f>
        <v>397.57055214723925</v>
      </c>
      <c r="AT329" s="232">
        <f>AVERAGE($P$4:P329)</f>
        <v>66.26175869120658</v>
      </c>
    </row>
    <row r="330" spans="2:46" ht="13.5">
      <c r="B330" s="47">
        <v>327</v>
      </c>
      <c r="C330" s="22" t="s">
        <v>1061</v>
      </c>
      <c r="D330" s="47" t="s">
        <v>992</v>
      </c>
      <c r="E330" s="47" t="s">
        <v>986</v>
      </c>
      <c r="F330" s="47" t="s">
        <v>1059</v>
      </c>
      <c r="G330" s="47" t="s">
        <v>1062</v>
      </c>
      <c r="H330" s="79">
        <v>5</v>
      </c>
      <c r="I330" s="47">
        <v>60</v>
      </c>
      <c r="J330" s="47">
        <v>60</v>
      </c>
      <c r="K330" s="47">
        <v>60</v>
      </c>
      <c r="L330" s="47">
        <v>60</v>
      </c>
      <c r="M330" s="47">
        <v>60</v>
      </c>
      <c r="N330" s="47">
        <v>60</v>
      </c>
      <c r="O330" s="47">
        <f t="shared" si="17"/>
        <v>360</v>
      </c>
      <c r="P330" s="80">
        <f t="shared" si="18"/>
        <v>60</v>
      </c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  <c r="AF330" s="47"/>
      <c r="AG330" s="47"/>
      <c r="AH330" s="228" t="s">
        <v>167</v>
      </c>
      <c r="AI330" s="423" t="s">
        <v>167</v>
      </c>
      <c r="AJ330" s="424"/>
      <c r="AK330" s="425"/>
      <c r="AM330" s="232">
        <f>AVERAGE($I$4:I330)</f>
        <v>65.96941896024465</v>
      </c>
      <c r="AN330" s="232">
        <f>AVERAGE($J$4:J330)</f>
        <v>69.60244648318043</v>
      </c>
      <c r="AO330" s="232">
        <f>AVERAGE($K$4:K330)</f>
        <v>66.53516819571865</v>
      </c>
      <c r="AP330" s="232">
        <f>AVERAGE($L$4:L330)</f>
        <v>64.85932721712538</v>
      </c>
      <c r="AQ330" s="232">
        <f>AVERAGE($M$4:M330)</f>
        <v>65.59327217125383</v>
      </c>
      <c r="AR330" s="232">
        <f>AVERAGE($N$4:N330)</f>
        <v>64.89602446483181</v>
      </c>
      <c r="AS330" s="232">
        <f>AVERAGE($O$4:O330)</f>
        <v>397.45565749235476</v>
      </c>
      <c r="AT330" s="232">
        <f>AVERAGE($P$4:P330)</f>
        <v>66.24260958205916</v>
      </c>
    </row>
    <row r="331" spans="2:46" ht="13.5">
      <c r="B331" s="47">
        <v>328</v>
      </c>
      <c r="C331" s="22" t="s">
        <v>1063</v>
      </c>
      <c r="D331" s="47" t="s">
        <v>1050</v>
      </c>
      <c r="E331" s="47" t="s">
        <v>986</v>
      </c>
      <c r="F331" s="47" t="s">
        <v>1002</v>
      </c>
      <c r="G331" s="47" t="s">
        <v>1064</v>
      </c>
      <c r="H331" s="79">
        <v>15</v>
      </c>
      <c r="I331" s="47">
        <v>45</v>
      </c>
      <c r="J331" s="47">
        <v>100</v>
      </c>
      <c r="K331" s="47">
        <v>45</v>
      </c>
      <c r="L331" s="47">
        <v>45</v>
      </c>
      <c r="M331" s="47">
        <v>45</v>
      </c>
      <c r="N331" s="47">
        <v>10</v>
      </c>
      <c r="O331" s="47">
        <f t="shared" si="17"/>
        <v>290</v>
      </c>
      <c r="P331" s="80">
        <f t="shared" si="18"/>
        <v>48.333333333333336</v>
      </c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  <c r="AG331" s="47"/>
      <c r="AH331" s="228" t="s">
        <v>167</v>
      </c>
      <c r="AI331" s="371" t="s">
        <v>168</v>
      </c>
      <c r="AJ331" s="371"/>
      <c r="AK331" s="371"/>
      <c r="AM331" s="232">
        <f>AVERAGE($I$4:I331)</f>
        <v>65.90548780487805</v>
      </c>
      <c r="AN331" s="232">
        <f>AVERAGE($J$4:J331)</f>
        <v>69.6951219512195</v>
      </c>
      <c r="AO331" s="232">
        <f>AVERAGE($K$4:K331)</f>
        <v>66.46951219512195</v>
      </c>
      <c r="AP331" s="232">
        <f>AVERAGE($L$4:L331)</f>
        <v>64.79878048780488</v>
      </c>
      <c r="AQ331" s="232">
        <f>AVERAGE($M$4:M331)</f>
        <v>65.53048780487805</v>
      </c>
      <c r="AR331" s="232">
        <f>AVERAGE($N$4:N331)</f>
        <v>64.72865853658537</v>
      </c>
      <c r="AS331" s="232">
        <f>AVERAGE($O$4:O331)</f>
        <v>397.1280487804878</v>
      </c>
      <c r="AT331" s="232">
        <f>AVERAGE($P$4:P331)</f>
        <v>66.18800813008133</v>
      </c>
    </row>
    <row r="332" spans="2:46" ht="13.5">
      <c r="B332" s="47">
        <v>329</v>
      </c>
      <c r="C332" s="22" t="s">
        <v>1065</v>
      </c>
      <c r="D332" s="47" t="s">
        <v>1050</v>
      </c>
      <c r="E332" s="47" t="s">
        <v>1066</v>
      </c>
      <c r="F332" s="47" t="s">
        <v>1067</v>
      </c>
      <c r="G332" s="47" t="s">
        <v>986</v>
      </c>
      <c r="H332" s="79">
        <v>15.3</v>
      </c>
      <c r="I332" s="47">
        <v>50</v>
      </c>
      <c r="J332" s="47">
        <v>70</v>
      </c>
      <c r="K332" s="47">
        <v>50</v>
      </c>
      <c r="L332" s="47">
        <v>50</v>
      </c>
      <c r="M332" s="47">
        <v>50</v>
      </c>
      <c r="N332" s="47">
        <v>70</v>
      </c>
      <c r="O332" s="47">
        <f t="shared" si="17"/>
        <v>340</v>
      </c>
      <c r="P332" s="80">
        <f t="shared" si="18"/>
        <v>56.666666666666664</v>
      </c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228" t="s">
        <v>169</v>
      </c>
      <c r="AI332" s="371" t="s">
        <v>168</v>
      </c>
      <c r="AJ332" s="371"/>
      <c r="AK332" s="371"/>
      <c r="AM332" s="232">
        <f>AVERAGE($I$4:I332)</f>
        <v>65.85714285714286</v>
      </c>
      <c r="AN332" s="232">
        <f>AVERAGE($J$4:J332)</f>
        <v>69.69604863221885</v>
      </c>
      <c r="AO332" s="232">
        <f>AVERAGE($K$4:K332)</f>
        <v>66.419452887538</v>
      </c>
      <c r="AP332" s="232">
        <f>AVERAGE($L$4:L332)</f>
        <v>64.75379939209726</v>
      </c>
      <c r="AQ332" s="232">
        <f>AVERAGE($M$4:M332)</f>
        <v>65.48328267477204</v>
      </c>
      <c r="AR332" s="232">
        <f>AVERAGE($N$4:N332)</f>
        <v>64.74468085106383</v>
      </c>
      <c r="AS332" s="232">
        <f>AVERAGE($O$4:O332)</f>
        <v>396.95440729483283</v>
      </c>
      <c r="AT332" s="232">
        <f>AVERAGE($P$4:P332)</f>
        <v>66.15906788247217</v>
      </c>
    </row>
    <row r="333" spans="2:46" ht="13.5">
      <c r="B333" s="47">
        <v>330</v>
      </c>
      <c r="C333" s="22" t="s">
        <v>1068</v>
      </c>
      <c r="D333" s="47" t="s">
        <v>1050</v>
      </c>
      <c r="E333" s="47" t="s">
        <v>1066</v>
      </c>
      <c r="F333" s="47" t="s">
        <v>1067</v>
      </c>
      <c r="G333" s="47" t="s">
        <v>986</v>
      </c>
      <c r="H333" s="79">
        <v>82</v>
      </c>
      <c r="I333" s="47">
        <v>80</v>
      </c>
      <c r="J333" s="47">
        <v>100</v>
      </c>
      <c r="K333" s="47">
        <v>80</v>
      </c>
      <c r="L333" s="47">
        <v>80</v>
      </c>
      <c r="M333" s="47">
        <v>80</v>
      </c>
      <c r="N333" s="47">
        <v>100</v>
      </c>
      <c r="O333" s="47">
        <f aca="true" t="shared" si="19" ref="O333:O364">SUM(I333:N333)</f>
        <v>520</v>
      </c>
      <c r="P333" s="80">
        <f aca="true" t="shared" si="20" ref="P333:P364">AVERAGE(I333:N333)</f>
        <v>86.66666666666667</v>
      </c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  <c r="AG333" s="47"/>
      <c r="AH333" s="228" t="s">
        <v>169</v>
      </c>
      <c r="AI333" s="371" t="s">
        <v>167</v>
      </c>
      <c r="AJ333" s="371"/>
      <c r="AK333" s="371"/>
      <c r="AM333" s="232">
        <f>AVERAGE($I$4:I333)</f>
        <v>65.9</v>
      </c>
      <c r="AN333" s="232">
        <f>AVERAGE($J$4:J333)</f>
        <v>69.78787878787878</v>
      </c>
      <c r="AO333" s="232">
        <f>AVERAGE($K$4:K333)</f>
        <v>66.46060606060605</v>
      </c>
      <c r="AP333" s="232">
        <f>AVERAGE($L$4:L333)</f>
        <v>64.8</v>
      </c>
      <c r="AQ333" s="232">
        <f>AVERAGE($M$4:M333)</f>
        <v>65.52727272727273</v>
      </c>
      <c r="AR333" s="232">
        <f>AVERAGE($N$4:N333)</f>
        <v>64.85151515151514</v>
      </c>
      <c r="AS333" s="232">
        <f>AVERAGE($O$4:O333)</f>
        <v>397.3272727272727</v>
      </c>
      <c r="AT333" s="232">
        <f>AVERAGE($P$4:P333)</f>
        <v>66.22121212121215</v>
      </c>
    </row>
    <row r="334" spans="2:46" ht="13.5">
      <c r="B334" s="47">
        <v>331</v>
      </c>
      <c r="C334" s="22" t="s">
        <v>1069</v>
      </c>
      <c r="D334" s="47" t="s">
        <v>1029</v>
      </c>
      <c r="E334" s="47" t="s">
        <v>986</v>
      </c>
      <c r="F334" s="47" t="s">
        <v>1070</v>
      </c>
      <c r="G334" s="47" t="s">
        <v>986</v>
      </c>
      <c r="H334" s="79">
        <v>51.3</v>
      </c>
      <c r="I334" s="47">
        <v>50</v>
      </c>
      <c r="J334" s="47">
        <v>85</v>
      </c>
      <c r="K334" s="47">
        <v>40</v>
      </c>
      <c r="L334" s="47">
        <v>85</v>
      </c>
      <c r="M334" s="47">
        <v>40</v>
      </c>
      <c r="N334" s="47">
        <v>35</v>
      </c>
      <c r="O334" s="47">
        <f t="shared" si="19"/>
        <v>335</v>
      </c>
      <c r="P334" s="80">
        <f t="shared" si="20"/>
        <v>55.833333333333336</v>
      </c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228" t="s">
        <v>167</v>
      </c>
      <c r="AI334" s="371" t="s">
        <v>168</v>
      </c>
      <c r="AJ334" s="371"/>
      <c r="AK334" s="371"/>
      <c r="AM334" s="232">
        <f>AVERAGE($I$4:I334)</f>
        <v>65.85196374622356</v>
      </c>
      <c r="AN334" s="232">
        <f>AVERAGE($J$4:J334)</f>
        <v>69.83383685800604</v>
      </c>
      <c r="AO334" s="232">
        <f>AVERAGE($K$4:K334)</f>
        <v>66.38066465256797</v>
      </c>
      <c r="AP334" s="232">
        <f>AVERAGE($L$4:L334)</f>
        <v>64.86102719033232</v>
      </c>
      <c r="AQ334" s="232">
        <f>AVERAGE($M$4:M334)</f>
        <v>65.45015105740181</v>
      </c>
      <c r="AR334" s="232">
        <f>AVERAGE($N$4:N334)</f>
        <v>64.76132930513594</v>
      </c>
      <c r="AS334" s="232">
        <f>AVERAGE($O$4:O334)</f>
        <v>397.1389728096677</v>
      </c>
      <c r="AT334" s="232">
        <f>AVERAGE($P$4:P334)</f>
        <v>66.18982880161131</v>
      </c>
    </row>
    <row r="335" spans="2:46" ht="13.5">
      <c r="B335" s="47">
        <v>332</v>
      </c>
      <c r="C335" s="22" t="s">
        <v>1071</v>
      </c>
      <c r="D335" s="47" t="s">
        <v>1029</v>
      </c>
      <c r="E335" s="47" t="s">
        <v>997</v>
      </c>
      <c r="F335" s="47" t="s">
        <v>1070</v>
      </c>
      <c r="G335" s="47" t="s">
        <v>986</v>
      </c>
      <c r="H335" s="79">
        <v>77.4</v>
      </c>
      <c r="I335" s="47">
        <v>70</v>
      </c>
      <c r="J335" s="47">
        <v>116</v>
      </c>
      <c r="K335" s="47">
        <v>60</v>
      </c>
      <c r="L335" s="47">
        <v>115</v>
      </c>
      <c r="M335" s="47">
        <v>60</v>
      </c>
      <c r="N335" s="47">
        <v>55</v>
      </c>
      <c r="O335" s="47">
        <f t="shared" si="19"/>
        <v>476</v>
      </c>
      <c r="P335" s="80">
        <f t="shared" si="20"/>
        <v>79.33333333333333</v>
      </c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228" t="s">
        <v>169</v>
      </c>
      <c r="AI335" s="423" t="s">
        <v>167</v>
      </c>
      <c r="AJ335" s="424"/>
      <c r="AK335" s="425"/>
      <c r="AM335" s="232">
        <f>AVERAGE($I$4:I335)</f>
        <v>65.8644578313253</v>
      </c>
      <c r="AN335" s="232">
        <f>AVERAGE($J$4:J335)</f>
        <v>69.97289156626506</v>
      </c>
      <c r="AO335" s="232">
        <f>AVERAGE($K$4:K335)</f>
        <v>66.36144578313252</v>
      </c>
      <c r="AP335" s="232">
        <f>AVERAGE($L$4:L335)</f>
        <v>65.01204819277109</v>
      </c>
      <c r="AQ335" s="232">
        <f>AVERAGE($M$4:M335)</f>
        <v>65.43373493975903</v>
      </c>
      <c r="AR335" s="232">
        <f>AVERAGE($N$4:N335)</f>
        <v>64.73192771084338</v>
      </c>
      <c r="AS335" s="232">
        <f>AVERAGE($O$4:O335)</f>
        <v>397.3765060240964</v>
      </c>
      <c r="AT335" s="232">
        <f>AVERAGE($P$4:P335)</f>
        <v>66.22941767068275</v>
      </c>
    </row>
    <row r="336" spans="2:46" ht="13.5">
      <c r="B336" s="47">
        <v>333</v>
      </c>
      <c r="C336" s="22" t="s">
        <v>1072</v>
      </c>
      <c r="D336" s="47" t="s">
        <v>992</v>
      </c>
      <c r="E336" s="47" t="s">
        <v>1073</v>
      </c>
      <c r="F336" s="47" t="s">
        <v>1031</v>
      </c>
      <c r="G336" s="47" t="s">
        <v>986</v>
      </c>
      <c r="H336" s="79">
        <v>1.2</v>
      </c>
      <c r="I336" s="47">
        <v>45</v>
      </c>
      <c r="J336" s="47">
        <v>40</v>
      </c>
      <c r="K336" s="47">
        <v>60</v>
      </c>
      <c r="L336" s="47">
        <v>40</v>
      </c>
      <c r="M336" s="47">
        <v>75</v>
      </c>
      <c r="N336" s="47">
        <v>50</v>
      </c>
      <c r="O336" s="47">
        <f t="shared" si="19"/>
        <v>310</v>
      </c>
      <c r="P336" s="80">
        <f t="shared" si="20"/>
        <v>51.666666666666664</v>
      </c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  <c r="AG336" s="47"/>
      <c r="AH336" s="228" t="s">
        <v>167</v>
      </c>
      <c r="AI336" s="371" t="s">
        <v>168</v>
      </c>
      <c r="AJ336" s="371"/>
      <c r="AK336" s="371"/>
      <c r="AM336" s="232">
        <f>AVERAGE($I$4:I336)</f>
        <v>65.8018018018018</v>
      </c>
      <c r="AN336" s="232">
        <f>AVERAGE($J$4:J336)</f>
        <v>69.88288288288288</v>
      </c>
      <c r="AO336" s="232">
        <f>AVERAGE($K$4:K336)</f>
        <v>66.34234234234235</v>
      </c>
      <c r="AP336" s="232">
        <f>AVERAGE($L$4:L336)</f>
        <v>64.93693693693693</v>
      </c>
      <c r="AQ336" s="232">
        <f>AVERAGE($M$4:M336)</f>
        <v>65.46246246246247</v>
      </c>
      <c r="AR336" s="232">
        <f>AVERAGE($N$4:N336)</f>
        <v>64.68768768768768</v>
      </c>
      <c r="AS336" s="232">
        <f>AVERAGE($O$4:O336)</f>
        <v>397.1141141141141</v>
      </c>
      <c r="AT336" s="232">
        <f>AVERAGE($P$4:P336)</f>
        <v>66.18568568568571</v>
      </c>
    </row>
    <row r="337" spans="2:46" ht="13.5">
      <c r="B337" s="47">
        <v>334</v>
      </c>
      <c r="C337" s="22" t="s">
        <v>1074</v>
      </c>
      <c r="D337" s="47" t="s">
        <v>1066</v>
      </c>
      <c r="E337" s="47" t="s">
        <v>1073</v>
      </c>
      <c r="F337" s="47" t="s">
        <v>1031</v>
      </c>
      <c r="G337" s="47" t="s">
        <v>986</v>
      </c>
      <c r="H337" s="79">
        <v>20.6</v>
      </c>
      <c r="I337" s="47">
        <v>75</v>
      </c>
      <c r="J337" s="47">
        <v>70</v>
      </c>
      <c r="K337" s="47">
        <v>90</v>
      </c>
      <c r="L337" s="47">
        <v>70</v>
      </c>
      <c r="M337" s="47">
        <v>105</v>
      </c>
      <c r="N337" s="47">
        <v>80</v>
      </c>
      <c r="O337" s="47">
        <f t="shared" si="19"/>
        <v>490</v>
      </c>
      <c r="P337" s="80">
        <f t="shared" si="20"/>
        <v>81.66666666666667</v>
      </c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  <c r="AF337" s="47"/>
      <c r="AG337" s="47"/>
      <c r="AH337" s="228" t="s">
        <v>169</v>
      </c>
      <c r="AI337" s="423" t="s">
        <v>167</v>
      </c>
      <c r="AJ337" s="424"/>
      <c r="AK337" s="425"/>
      <c r="AM337" s="232">
        <f>AVERAGE($I$4:I337)</f>
        <v>65.82934131736526</v>
      </c>
      <c r="AN337" s="232">
        <f>AVERAGE($J$4:J337)</f>
        <v>69.88323353293413</v>
      </c>
      <c r="AO337" s="232">
        <f>AVERAGE($K$4:K337)</f>
        <v>66.41317365269461</v>
      </c>
      <c r="AP337" s="232">
        <f>AVERAGE($L$4:L337)</f>
        <v>64.95209580838323</v>
      </c>
      <c r="AQ337" s="232">
        <f>AVERAGE($M$4:M337)</f>
        <v>65.58083832335329</v>
      </c>
      <c r="AR337" s="232">
        <f>AVERAGE($N$4:N337)</f>
        <v>64.73353293413173</v>
      </c>
      <c r="AS337" s="232">
        <f>AVERAGE($O$4:O337)</f>
        <v>397.3922155688623</v>
      </c>
      <c r="AT337" s="232">
        <f>AVERAGE($P$4:P337)</f>
        <v>66.23203592814374</v>
      </c>
    </row>
    <row r="338" spans="2:46" ht="13.5">
      <c r="B338" s="47">
        <v>335</v>
      </c>
      <c r="C338" s="22" t="s">
        <v>1075</v>
      </c>
      <c r="D338" s="47" t="s">
        <v>992</v>
      </c>
      <c r="E338" s="47" t="s">
        <v>986</v>
      </c>
      <c r="F338" s="47" t="s">
        <v>1076</v>
      </c>
      <c r="G338" s="47" t="s">
        <v>986</v>
      </c>
      <c r="H338" s="79">
        <v>40.3</v>
      </c>
      <c r="I338" s="47">
        <v>73</v>
      </c>
      <c r="J338" s="47">
        <v>115</v>
      </c>
      <c r="K338" s="47">
        <v>60</v>
      </c>
      <c r="L338" s="47">
        <v>60</v>
      </c>
      <c r="M338" s="47">
        <v>60</v>
      </c>
      <c r="N338" s="47">
        <v>90</v>
      </c>
      <c r="O338" s="47">
        <f t="shared" si="19"/>
        <v>458</v>
      </c>
      <c r="P338" s="80">
        <f t="shared" si="20"/>
        <v>76.33333333333333</v>
      </c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  <c r="AG338" s="47"/>
      <c r="AH338" s="228" t="s">
        <v>167</v>
      </c>
      <c r="AI338" s="423" t="s">
        <v>167</v>
      </c>
      <c r="AJ338" s="424"/>
      <c r="AK338" s="425"/>
      <c r="AM338" s="232">
        <f>AVERAGE($I$4:I338)</f>
        <v>65.85074626865672</v>
      </c>
      <c r="AN338" s="232">
        <f>AVERAGE($J$4:J338)</f>
        <v>70.0179104477612</v>
      </c>
      <c r="AO338" s="232">
        <f>AVERAGE($K$4:K338)</f>
        <v>66.39402985074626</v>
      </c>
      <c r="AP338" s="232">
        <f>AVERAGE($L$4:L338)</f>
        <v>64.93731343283582</v>
      </c>
      <c r="AQ338" s="232">
        <f>AVERAGE($M$4:M338)</f>
        <v>65.56417910447762</v>
      </c>
      <c r="AR338" s="232">
        <f>AVERAGE($N$4:N338)</f>
        <v>64.8089552238806</v>
      </c>
      <c r="AS338" s="232">
        <f>AVERAGE($O$4:O338)</f>
        <v>397.5731343283582</v>
      </c>
      <c r="AT338" s="232">
        <f>AVERAGE($P$4:P338)</f>
        <v>66.26218905472639</v>
      </c>
    </row>
    <row r="339" spans="2:46" ht="13.5">
      <c r="B339" s="47">
        <v>336</v>
      </c>
      <c r="C339" s="22" t="s">
        <v>1077</v>
      </c>
      <c r="D339" s="47" t="s">
        <v>1030</v>
      </c>
      <c r="E339" s="47" t="s">
        <v>986</v>
      </c>
      <c r="F339" s="47" t="s">
        <v>1078</v>
      </c>
      <c r="G339" s="47" t="s">
        <v>986</v>
      </c>
      <c r="H339" s="79">
        <v>52.5</v>
      </c>
      <c r="I339" s="47">
        <v>73</v>
      </c>
      <c r="J339" s="47">
        <v>100</v>
      </c>
      <c r="K339" s="47">
        <v>60</v>
      </c>
      <c r="L339" s="47">
        <v>100</v>
      </c>
      <c r="M339" s="47">
        <v>60</v>
      </c>
      <c r="N339" s="47">
        <v>65</v>
      </c>
      <c r="O339" s="47">
        <f t="shared" si="19"/>
        <v>458</v>
      </c>
      <c r="P339" s="80">
        <f t="shared" si="20"/>
        <v>76.33333333333333</v>
      </c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  <c r="AG339" s="47"/>
      <c r="AH339" s="228" t="s">
        <v>167</v>
      </c>
      <c r="AI339" s="423" t="s">
        <v>167</v>
      </c>
      <c r="AJ339" s="424"/>
      <c r="AK339" s="425"/>
      <c r="AM339" s="232">
        <f>AVERAGE($I$4:I339)</f>
        <v>65.87202380952381</v>
      </c>
      <c r="AN339" s="232">
        <f>AVERAGE($J$4:J339)</f>
        <v>70.10714285714286</v>
      </c>
      <c r="AO339" s="232">
        <f>AVERAGE($K$4:K339)</f>
        <v>66.375</v>
      </c>
      <c r="AP339" s="232">
        <f>AVERAGE($L$4:L339)</f>
        <v>65.04166666666667</v>
      </c>
      <c r="AQ339" s="232">
        <f>AVERAGE($M$4:M339)</f>
        <v>65.54761904761905</v>
      </c>
      <c r="AR339" s="232">
        <f>AVERAGE($N$4:N339)</f>
        <v>64.80952380952381</v>
      </c>
      <c r="AS339" s="232">
        <f>AVERAGE($O$4:O339)</f>
        <v>397.7529761904762</v>
      </c>
      <c r="AT339" s="232">
        <f>AVERAGE($P$4:P339)</f>
        <v>66.29216269841272</v>
      </c>
    </row>
    <row r="340" spans="2:46" ht="13.5">
      <c r="B340" s="47">
        <v>337</v>
      </c>
      <c r="C340" s="22" t="s">
        <v>1079</v>
      </c>
      <c r="D340" s="47" t="s">
        <v>985</v>
      </c>
      <c r="E340" s="47" t="s">
        <v>1010</v>
      </c>
      <c r="F340" s="47" t="s">
        <v>1067</v>
      </c>
      <c r="G340" s="47" t="s">
        <v>986</v>
      </c>
      <c r="H340" s="79">
        <v>168</v>
      </c>
      <c r="I340" s="47">
        <v>70</v>
      </c>
      <c r="J340" s="47">
        <v>55</v>
      </c>
      <c r="K340" s="47">
        <v>65</v>
      </c>
      <c r="L340" s="47">
        <v>95</v>
      </c>
      <c r="M340" s="47">
        <v>85</v>
      </c>
      <c r="N340" s="47">
        <v>70</v>
      </c>
      <c r="O340" s="47">
        <f t="shared" si="19"/>
        <v>440</v>
      </c>
      <c r="P340" s="80">
        <f t="shared" si="20"/>
        <v>73.33333333333333</v>
      </c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  <c r="AG340" s="47"/>
      <c r="AH340" s="228" t="s">
        <v>167</v>
      </c>
      <c r="AI340" s="423" t="s">
        <v>167</v>
      </c>
      <c r="AJ340" s="424"/>
      <c r="AK340" s="425"/>
      <c r="AM340" s="232">
        <f>AVERAGE($I$4:I340)</f>
        <v>65.88427299703264</v>
      </c>
      <c r="AN340" s="232">
        <f>AVERAGE($J$4:J340)</f>
        <v>70.06231454005935</v>
      </c>
      <c r="AO340" s="232">
        <f>AVERAGE($K$4:K340)</f>
        <v>66.37091988130564</v>
      </c>
      <c r="AP340" s="232">
        <f>AVERAGE($L$4:L340)</f>
        <v>65.13056379821958</v>
      </c>
      <c r="AQ340" s="232">
        <f>AVERAGE($M$4:M340)</f>
        <v>65.6053412462908</v>
      </c>
      <c r="AR340" s="232">
        <f>AVERAGE($N$4:N340)</f>
        <v>64.82492581602374</v>
      </c>
      <c r="AS340" s="232">
        <f>AVERAGE($O$4:O340)</f>
        <v>397.8783382789318</v>
      </c>
      <c r="AT340" s="232">
        <f>AVERAGE($P$4:P340)</f>
        <v>66.31305637982199</v>
      </c>
    </row>
    <row r="341" spans="2:46" ht="13.5">
      <c r="B341" s="47">
        <v>338</v>
      </c>
      <c r="C341" s="22" t="s">
        <v>1080</v>
      </c>
      <c r="D341" s="47" t="s">
        <v>985</v>
      </c>
      <c r="E341" s="47" t="s">
        <v>1010</v>
      </c>
      <c r="F341" s="47" t="s">
        <v>1067</v>
      </c>
      <c r="G341" s="47" t="s">
        <v>986</v>
      </c>
      <c r="H341" s="79">
        <v>154</v>
      </c>
      <c r="I341" s="47">
        <v>70</v>
      </c>
      <c r="J341" s="47">
        <v>95</v>
      </c>
      <c r="K341" s="47">
        <v>85</v>
      </c>
      <c r="L341" s="47">
        <v>55</v>
      </c>
      <c r="M341" s="47">
        <v>65</v>
      </c>
      <c r="N341" s="47">
        <v>70</v>
      </c>
      <c r="O341" s="47">
        <f t="shared" si="19"/>
        <v>440</v>
      </c>
      <c r="P341" s="80">
        <f t="shared" si="20"/>
        <v>73.33333333333333</v>
      </c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  <c r="AG341" s="47"/>
      <c r="AH341" s="228" t="s">
        <v>167</v>
      </c>
      <c r="AI341" s="423" t="s">
        <v>167</v>
      </c>
      <c r="AJ341" s="424"/>
      <c r="AK341" s="425"/>
      <c r="AM341" s="232">
        <f>AVERAGE($I$4:I341)</f>
        <v>65.89644970414201</v>
      </c>
      <c r="AN341" s="232">
        <f>AVERAGE($J$4:J341)</f>
        <v>70.13609467455622</v>
      </c>
      <c r="AO341" s="232">
        <f>AVERAGE($K$4:K341)</f>
        <v>66.42603550295858</v>
      </c>
      <c r="AP341" s="232">
        <f>AVERAGE($L$4:L341)</f>
        <v>65.10059171597634</v>
      </c>
      <c r="AQ341" s="232">
        <f>AVERAGE($M$4:M341)</f>
        <v>65.60355029585799</v>
      </c>
      <c r="AR341" s="232">
        <f>AVERAGE($N$4:N341)</f>
        <v>64.84023668639053</v>
      </c>
      <c r="AS341" s="232">
        <f>AVERAGE($O$4:O341)</f>
        <v>398.00295857988164</v>
      </c>
      <c r="AT341" s="232">
        <f>AVERAGE($P$4:P341)</f>
        <v>66.33382642998029</v>
      </c>
    </row>
    <row r="342" spans="2:46" ht="13.5">
      <c r="B342" s="47">
        <v>339</v>
      </c>
      <c r="C342" s="22" t="s">
        <v>1081</v>
      </c>
      <c r="D342" s="47" t="s">
        <v>1042</v>
      </c>
      <c r="E342" s="47" t="s">
        <v>1050</v>
      </c>
      <c r="F342" s="47" t="s">
        <v>1026</v>
      </c>
      <c r="G342" s="47" t="s">
        <v>1082</v>
      </c>
      <c r="H342" s="79">
        <v>1.9</v>
      </c>
      <c r="I342" s="47">
        <v>50</v>
      </c>
      <c r="J342" s="47">
        <v>48</v>
      </c>
      <c r="K342" s="47">
        <v>43</v>
      </c>
      <c r="L342" s="47">
        <v>46</v>
      </c>
      <c r="M342" s="47">
        <v>41</v>
      </c>
      <c r="N342" s="47">
        <v>60</v>
      </c>
      <c r="O342" s="47">
        <f t="shared" si="19"/>
        <v>288</v>
      </c>
      <c r="P342" s="80">
        <f t="shared" si="20"/>
        <v>48</v>
      </c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47"/>
      <c r="AG342" s="47"/>
      <c r="AH342" s="228" t="s">
        <v>167</v>
      </c>
      <c r="AI342" s="371" t="s">
        <v>168</v>
      </c>
      <c r="AJ342" s="371"/>
      <c r="AK342" s="371"/>
      <c r="AM342" s="232">
        <f>AVERAGE($I$4:I342)</f>
        <v>65.84955752212389</v>
      </c>
      <c r="AN342" s="232">
        <f>AVERAGE($J$4:J342)</f>
        <v>70.070796460177</v>
      </c>
      <c r="AO342" s="232">
        <f>AVERAGE($K$4:K342)</f>
        <v>66.35693215339234</v>
      </c>
      <c r="AP342" s="232">
        <f>AVERAGE($L$4:L342)</f>
        <v>65.04424778761062</v>
      </c>
      <c r="AQ342" s="232">
        <f>AVERAGE($M$4:M342)</f>
        <v>65.53097345132744</v>
      </c>
      <c r="AR342" s="232">
        <f>AVERAGE($N$4:N342)</f>
        <v>64.8259587020649</v>
      </c>
      <c r="AS342" s="232">
        <f>AVERAGE($O$4:O342)</f>
        <v>397.67846607669617</v>
      </c>
      <c r="AT342" s="232">
        <f>AVERAGE($P$4:P342)</f>
        <v>66.27974434611605</v>
      </c>
    </row>
    <row r="343" spans="2:46" ht="13.5">
      <c r="B343" s="47">
        <v>340</v>
      </c>
      <c r="C343" s="22" t="s">
        <v>1083</v>
      </c>
      <c r="D343" s="47" t="s">
        <v>1042</v>
      </c>
      <c r="E343" s="47" t="s">
        <v>1050</v>
      </c>
      <c r="F343" s="47" t="s">
        <v>1026</v>
      </c>
      <c r="G343" s="47" t="s">
        <v>1082</v>
      </c>
      <c r="H343" s="79">
        <v>23.6</v>
      </c>
      <c r="I343" s="47">
        <v>110</v>
      </c>
      <c r="J343" s="47">
        <v>78</v>
      </c>
      <c r="K343" s="47">
        <v>73</v>
      </c>
      <c r="L343" s="47">
        <v>76</v>
      </c>
      <c r="M343" s="47">
        <v>71</v>
      </c>
      <c r="N343" s="47">
        <v>60</v>
      </c>
      <c r="O343" s="47">
        <f t="shared" si="19"/>
        <v>468</v>
      </c>
      <c r="P343" s="80">
        <f t="shared" si="20"/>
        <v>78</v>
      </c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47"/>
      <c r="AG343" s="47"/>
      <c r="AH343" s="228" t="s">
        <v>169</v>
      </c>
      <c r="AI343" s="423" t="s">
        <v>167</v>
      </c>
      <c r="AJ343" s="424"/>
      <c r="AK343" s="425"/>
      <c r="AM343" s="232">
        <f>AVERAGE($I$4:I343)</f>
        <v>65.97941176470589</v>
      </c>
      <c r="AN343" s="232">
        <f>AVERAGE($J$4:J343)</f>
        <v>70.09411764705882</v>
      </c>
      <c r="AO343" s="232">
        <f>AVERAGE($K$4:K343)</f>
        <v>66.37647058823529</v>
      </c>
      <c r="AP343" s="232">
        <f>AVERAGE($L$4:L343)</f>
        <v>65.0764705882353</v>
      </c>
      <c r="AQ343" s="232">
        <f>AVERAGE($M$4:M343)</f>
        <v>65.54705882352941</v>
      </c>
      <c r="AR343" s="232">
        <f>AVERAGE($N$4:N343)</f>
        <v>64.81176470588235</v>
      </c>
      <c r="AS343" s="232">
        <f>AVERAGE($O$4:O343)</f>
        <v>397.88529411764705</v>
      </c>
      <c r="AT343" s="232">
        <f>AVERAGE($P$4:P343)</f>
        <v>66.31421568627452</v>
      </c>
    </row>
    <row r="344" spans="2:46" ht="13.5">
      <c r="B344" s="47">
        <v>341</v>
      </c>
      <c r="C344" s="22" t="s">
        <v>1084</v>
      </c>
      <c r="D344" s="47" t="s">
        <v>1042</v>
      </c>
      <c r="E344" s="47" t="s">
        <v>986</v>
      </c>
      <c r="F344" s="47" t="s">
        <v>1002</v>
      </c>
      <c r="G344" s="47" t="s">
        <v>1085</v>
      </c>
      <c r="H344" s="79">
        <v>11.5</v>
      </c>
      <c r="I344" s="47">
        <v>43</v>
      </c>
      <c r="J344" s="47">
        <v>80</v>
      </c>
      <c r="K344" s="47">
        <v>65</v>
      </c>
      <c r="L344" s="47">
        <v>50</v>
      </c>
      <c r="M344" s="47">
        <v>35</v>
      </c>
      <c r="N344" s="47">
        <v>35</v>
      </c>
      <c r="O344" s="47">
        <f t="shared" si="19"/>
        <v>308</v>
      </c>
      <c r="P344" s="80">
        <f t="shared" si="20"/>
        <v>51.333333333333336</v>
      </c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  <c r="AG344" s="47"/>
      <c r="AH344" s="228" t="s">
        <v>167</v>
      </c>
      <c r="AI344" s="371" t="s">
        <v>168</v>
      </c>
      <c r="AJ344" s="371"/>
      <c r="AK344" s="371"/>
      <c r="AM344" s="232">
        <f>AVERAGE($I$4:I344)</f>
        <v>65.91202346041055</v>
      </c>
      <c r="AN344" s="232">
        <f>AVERAGE($J$4:J344)</f>
        <v>70.12316715542522</v>
      </c>
      <c r="AO344" s="232">
        <f>AVERAGE($K$4:K344)</f>
        <v>66.37243401759531</v>
      </c>
      <c r="AP344" s="232">
        <f>AVERAGE($L$4:L344)</f>
        <v>65.03225806451613</v>
      </c>
      <c r="AQ344" s="232">
        <f>AVERAGE($M$4:M344)</f>
        <v>65.4574780058651</v>
      </c>
      <c r="AR344" s="232">
        <f>AVERAGE($N$4:N344)</f>
        <v>64.72434017595307</v>
      </c>
      <c r="AS344" s="232">
        <f>AVERAGE($O$4:O344)</f>
        <v>397.6217008797654</v>
      </c>
      <c r="AT344" s="232">
        <f>AVERAGE($P$4:P344)</f>
        <v>66.27028347996091</v>
      </c>
    </row>
    <row r="345" spans="2:46" ht="13.5">
      <c r="B345" s="47">
        <v>342</v>
      </c>
      <c r="C345" s="22" t="s">
        <v>1086</v>
      </c>
      <c r="D345" s="47" t="s">
        <v>1042</v>
      </c>
      <c r="E345" s="47" t="s">
        <v>997</v>
      </c>
      <c r="F345" s="47" t="s">
        <v>1002</v>
      </c>
      <c r="G345" s="47" t="s">
        <v>1085</v>
      </c>
      <c r="H345" s="79">
        <v>32.8</v>
      </c>
      <c r="I345" s="47">
        <v>63</v>
      </c>
      <c r="J345" s="47">
        <v>120</v>
      </c>
      <c r="K345" s="47">
        <v>85</v>
      </c>
      <c r="L345" s="47">
        <v>90</v>
      </c>
      <c r="M345" s="47">
        <v>55</v>
      </c>
      <c r="N345" s="47">
        <v>55</v>
      </c>
      <c r="O345" s="47">
        <f t="shared" si="19"/>
        <v>468</v>
      </c>
      <c r="P345" s="80">
        <f t="shared" si="20"/>
        <v>78</v>
      </c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  <c r="AG345" s="47"/>
      <c r="AH345" s="228" t="s">
        <v>169</v>
      </c>
      <c r="AI345" s="423" t="s">
        <v>167</v>
      </c>
      <c r="AJ345" s="424"/>
      <c r="AK345" s="425"/>
      <c r="AM345" s="232">
        <f>AVERAGE($I$4:I345)</f>
        <v>65.90350877192982</v>
      </c>
      <c r="AN345" s="232">
        <f>AVERAGE($J$4:J345)</f>
        <v>70.26900584795321</v>
      </c>
      <c r="AO345" s="232">
        <f>AVERAGE($K$4:K345)</f>
        <v>66.42690058479532</v>
      </c>
      <c r="AP345" s="232">
        <f>AVERAGE($L$4:L345)</f>
        <v>65.10526315789474</v>
      </c>
      <c r="AQ345" s="232">
        <f>AVERAGE($M$4:M345)</f>
        <v>65.42690058479532</v>
      </c>
      <c r="AR345" s="232">
        <f>AVERAGE($N$4:N345)</f>
        <v>64.69590643274854</v>
      </c>
      <c r="AS345" s="232">
        <f>AVERAGE($O$4:O345)</f>
        <v>397.82748538011697</v>
      </c>
      <c r="AT345" s="232">
        <f>AVERAGE($P$4:P345)</f>
        <v>66.30458089668618</v>
      </c>
    </row>
    <row r="346" spans="2:46" ht="13.5">
      <c r="B346" s="47">
        <v>343</v>
      </c>
      <c r="C346" s="22" t="s">
        <v>1087</v>
      </c>
      <c r="D346" s="47" t="s">
        <v>1050</v>
      </c>
      <c r="E346" s="47" t="s">
        <v>1010</v>
      </c>
      <c r="F346" s="47" t="s">
        <v>1067</v>
      </c>
      <c r="G346" s="47" t="s">
        <v>986</v>
      </c>
      <c r="H346" s="79">
        <v>21.5</v>
      </c>
      <c r="I346" s="47">
        <v>40</v>
      </c>
      <c r="J346" s="47">
        <v>40</v>
      </c>
      <c r="K346" s="47">
        <v>55</v>
      </c>
      <c r="L346" s="47">
        <v>40</v>
      </c>
      <c r="M346" s="47">
        <v>70</v>
      </c>
      <c r="N346" s="47">
        <v>55</v>
      </c>
      <c r="O346" s="47">
        <f t="shared" si="19"/>
        <v>300</v>
      </c>
      <c r="P346" s="80">
        <f t="shared" si="20"/>
        <v>50</v>
      </c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  <c r="AG346" s="47"/>
      <c r="AH346" s="228" t="s">
        <v>167</v>
      </c>
      <c r="AI346" s="371" t="s">
        <v>168</v>
      </c>
      <c r="AJ346" s="371"/>
      <c r="AK346" s="371"/>
      <c r="AM346" s="232">
        <f>AVERAGE($I$4:I346)</f>
        <v>65.82798833819243</v>
      </c>
      <c r="AN346" s="232">
        <f>AVERAGE($J$4:J346)</f>
        <v>70.1807580174927</v>
      </c>
      <c r="AO346" s="232">
        <f>AVERAGE($K$4:K346)</f>
        <v>66.3935860058309</v>
      </c>
      <c r="AP346" s="232">
        <f>AVERAGE($L$4:L346)</f>
        <v>65.03206997084548</v>
      </c>
      <c r="AQ346" s="232">
        <f>AVERAGE($M$4:M346)</f>
        <v>65.4402332361516</v>
      </c>
      <c r="AR346" s="232">
        <f>AVERAGE($N$4:N346)</f>
        <v>64.66763848396502</v>
      </c>
      <c r="AS346" s="232">
        <f>AVERAGE($O$4:O346)</f>
        <v>397.54227405247815</v>
      </c>
      <c r="AT346" s="232">
        <f>AVERAGE($P$4:P346)</f>
        <v>66.25704567541304</v>
      </c>
    </row>
    <row r="347" spans="2:46" ht="13.5">
      <c r="B347" s="47">
        <v>344</v>
      </c>
      <c r="C347" s="22" t="s">
        <v>1088</v>
      </c>
      <c r="D347" s="47" t="s">
        <v>1050</v>
      </c>
      <c r="E347" s="47" t="s">
        <v>1010</v>
      </c>
      <c r="F347" s="47" t="s">
        <v>1067</v>
      </c>
      <c r="G347" s="47" t="s">
        <v>986</v>
      </c>
      <c r="H347" s="79">
        <v>108</v>
      </c>
      <c r="I347" s="47">
        <v>60</v>
      </c>
      <c r="J347" s="47">
        <v>70</v>
      </c>
      <c r="K347" s="47">
        <v>105</v>
      </c>
      <c r="L347" s="47">
        <v>70</v>
      </c>
      <c r="M347" s="47">
        <v>120</v>
      </c>
      <c r="N347" s="47">
        <v>75</v>
      </c>
      <c r="O347" s="47">
        <f t="shared" si="19"/>
        <v>500</v>
      </c>
      <c r="P347" s="80">
        <f t="shared" si="20"/>
        <v>83.33333333333333</v>
      </c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  <c r="AG347" s="47"/>
      <c r="AH347" s="228" t="s">
        <v>169</v>
      </c>
      <c r="AI347" s="423" t="s">
        <v>167</v>
      </c>
      <c r="AJ347" s="424"/>
      <c r="AK347" s="425"/>
      <c r="AM347" s="232">
        <f>AVERAGE($I$4:I347)</f>
        <v>65.81104651162791</v>
      </c>
      <c r="AN347" s="232">
        <f>AVERAGE($J$4:J347)</f>
        <v>70.18023255813954</v>
      </c>
      <c r="AO347" s="232">
        <f>AVERAGE($K$4:K347)</f>
        <v>66.50581395348837</v>
      </c>
      <c r="AP347" s="232">
        <f>AVERAGE($L$4:L347)</f>
        <v>65.04651162790698</v>
      </c>
      <c r="AQ347" s="232">
        <f>AVERAGE($M$4:M347)</f>
        <v>65.59883720930233</v>
      </c>
      <c r="AR347" s="232">
        <f>AVERAGE($N$4:N347)</f>
        <v>64.69767441860465</v>
      </c>
      <c r="AS347" s="232">
        <f>AVERAGE($O$4:O347)</f>
        <v>397.8401162790698</v>
      </c>
      <c r="AT347" s="232">
        <f>AVERAGE($P$4:P347)</f>
        <v>66.30668604651164</v>
      </c>
    </row>
    <row r="348" spans="2:46" ht="13.5">
      <c r="B348" s="47">
        <v>345</v>
      </c>
      <c r="C348" s="22" t="s">
        <v>1089</v>
      </c>
      <c r="D348" s="47" t="s">
        <v>985</v>
      </c>
      <c r="E348" s="47" t="s">
        <v>1029</v>
      </c>
      <c r="F348" s="47" t="s">
        <v>1090</v>
      </c>
      <c r="G348" s="47" t="s">
        <v>986</v>
      </c>
      <c r="H348" s="79">
        <v>1</v>
      </c>
      <c r="I348" s="47">
        <v>66</v>
      </c>
      <c r="J348" s="47">
        <v>41</v>
      </c>
      <c r="K348" s="47">
        <v>77</v>
      </c>
      <c r="L348" s="47">
        <v>61</v>
      </c>
      <c r="M348" s="47">
        <v>87</v>
      </c>
      <c r="N348" s="47">
        <v>23</v>
      </c>
      <c r="O348" s="47">
        <f t="shared" si="19"/>
        <v>355</v>
      </c>
      <c r="P348" s="80">
        <f t="shared" si="20"/>
        <v>59.166666666666664</v>
      </c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  <c r="AG348" s="47"/>
      <c r="AH348" s="228" t="s">
        <v>167</v>
      </c>
      <c r="AI348" s="371" t="s">
        <v>168</v>
      </c>
      <c r="AJ348" s="371"/>
      <c r="AK348" s="371"/>
      <c r="AM348" s="232">
        <f>AVERAGE($I$4:I348)</f>
        <v>65.81159420289855</v>
      </c>
      <c r="AN348" s="232">
        <f>AVERAGE($J$4:J348)</f>
        <v>70.09565217391304</v>
      </c>
      <c r="AO348" s="232">
        <f>AVERAGE($K$4:K348)</f>
        <v>66.53623188405797</v>
      </c>
      <c r="AP348" s="232">
        <f>AVERAGE($L$4:L348)</f>
        <v>65.03478260869565</v>
      </c>
      <c r="AQ348" s="232">
        <f>AVERAGE($M$4:M348)</f>
        <v>65.6608695652174</v>
      </c>
      <c r="AR348" s="232">
        <f>AVERAGE($N$4:N348)</f>
        <v>64.5768115942029</v>
      </c>
      <c r="AS348" s="232">
        <f>AVERAGE($O$4:O348)</f>
        <v>397.7159420289855</v>
      </c>
      <c r="AT348" s="232">
        <f>AVERAGE($P$4:P348)</f>
        <v>66.28599033816427</v>
      </c>
    </row>
    <row r="349" spans="2:46" ht="13.5">
      <c r="B349" s="47">
        <v>346</v>
      </c>
      <c r="C349" s="22" t="s">
        <v>1091</v>
      </c>
      <c r="D349" s="47" t="s">
        <v>985</v>
      </c>
      <c r="E349" s="47" t="s">
        <v>1029</v>
      </c>
      <c r="F349" s="47" t="s">
        <v>1090</v>
      </c>
      <c r="G349" s="47" t="s">
        <v>986</v>
      </c>
      <c r="H349" s="79">
        <v>60.4</v>
      </c>
      <c r="I349" s="47">
        <v>86</v>
      </c>
      <c r="J349" s="47">
        <v>81</v>
      </c>
      <c r="K349" s="47">
        <v>97</v>
      </c>
      <c r="L349" s="47">
        <v>81</v>
      </c>
      <c r="M349" s="47">
        <v>107</v>
      </c>
      <c r="N349" s="47">
        <v>43</v>
      </c>
      <c r="O349" s="47">
        <f t="shared" si="19"/>
        <v>495</v>
      </c>
      <c r="P349" s="80">
        <f t="shared" si="20"/>
        <v>82.5</v>
      </c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  <c r="AG349" s="47"/>
      <c r="AH349" s="228" t="s">
        <v>169</v>
      </c>
      <c r="AI349" s="423" t="s">
        <v>167</v>
      </c>
      <c r="AJ349" s="424"/>
      <c r="AK349" s="425"/>
      <c r="AM349" s="232">
        <f>AVERAGE($I$4:I349)</f>
        <v>65.8699421965318</v>
      </c>
      <c r="AN349" s="232">
        <f>AVERAGE($J$4:J349)</f>
        <v>70.1271676300578</v>
      </c>
      <c r="AO349" s="232">
        <f>AVERAGE($K$4:K349)</f>
        <v>66.6242774566474</v>
      </c>
      <c r="AP349" s="232">
        <f>AVERAGE($L$4:L349)</f>
        <v>65.08092485549133</v>
      </c>
      <c r="AQ349" s="232">
        <f>AVERAGE($M$4:M349)</f>
        <v>65.78034682080924</v>
      </c>
      <c r="AR349" s="232">
        <f>AVERAGE($N$4:N349)</f>
        <v>64.51445086705202</v>
      </c>
      <c r="AS349" s="232">
        <f>AVERAGE($O$4:O349)</f>
        <v>397.9971098265896</v>
      </c>
      <c r="AT349" s="232">
        <f>AVERAGE($P$4:P349)</f>
        <v>66.33285163776495</v>
      </c>
    </row>
    <row r="350" spans="2:46" ht="13.5">
      <c r="B350" s="47">
        <v>347</v>
      </c>
      <c r="C350" s="22" t="s">
        <v>1092</v>
      </c>
      <c r="D350" s="47" t="s">
        <v>985</v>
      </c>
      <c r="E350" s="47" t="s">
        <v>1023</v>
      </c>
      <c r="F350" s="47" t="s">
        <v>1093</v>
      </c>
      <c r="G350" s="47" t="s">
        <v>986</v>
      </c>
      <c r="H350" s="79">
        <v>12.5</v>
      </c>
      <c r="I350" s="47">
        <v>45</v>
      </c>
      <c r="J350" s="47">
        <v>95</v>
      </c>
      <c r="K350" s="47">
        <v>50</v>
      </c>
      <c r="L350" s="47">
        <v>40</v>
      </c>
      <c r="M350" s="47">
        <v>50</v>
      </c>
      <c r="N350" s="47">
        <v>75</v>
      </c>
      <c r="O350" s="47">
        <f t="shared" si="19"/>
        <v>355</v>
      </c>
      <c r="P350" s="80">
        <f t="shared" si="20"/>
        <v>59.166666666666664</v>
      </c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  <c r="AG350" s="47"/>
      <c r="AH350" s="228" t="s">
        <v>167</v>
      </c>
      <c r="AI350" s="371" t="s">
        <v>168</v>
      </c>
      <c r="AJ350" s="371"/>
      <c r="AK350" s="371"/>
      <c r="AM350" s="232">
        <f>AVERAGE($I$4:I350)</f>
        <v>65.80979827089337</v>
      </c>
      <c r="AN350" s="232">
        <f>AVERAGE($J$4:J350)</f>
        <v>70.19884726224784</v>
      </c>
      <c r="AO350" s="232">
        <f>AVERAGE($K$4:K350)</f>
        <v>66.57636887608069</v>
      </c>
      <c r="AP350" s="232">
        <f>AVERAGE($L$4:L350)</f>
        <v>65.0086455331412</v>
      </c>
      <c r="AQ350" s="232">
        <f>AVERAGE($M$4:M350)</f>
        <v>65.73487031700289</v>
      </c>
      <c r="AR350" s="232">
        <f>AVERAGE($N$4:N350)</f>
        <v>64.54466858789625</v>
      </c>
      <c r="AS350" s="232">
        <f>AVERAGE($O$4:O350)</f>
        <v>397.87319884726224</v>
      </c>
      <c r="AT350" s="232">
        <f>AVERAGE($P$4:P350)</f>
        <v>66.31219980787706</v>
      </c>
    </row>
    <row r="351" spans="2:46" ht="13.5">
      <c r="B351" s="47">
        <v>348</v>
      </c>
      <c r="C351" s="22" t="s">
        <v>1094</v>
      </c>
      <c r="D351" s="47" t="s">
        <v>985</v>
      </c>
      <c r="E351" s="47" t="s">
        <v>1023</v>
      </c>
      <c r="F351" s="47" t="s">
        <v>1093</v>
      </c>
      <c r="G351" s="47" t="s">
        <v>986</v>
      </c>
      <c r="H351" s="79">
        <v>68.2</v>
      </c>
      <c r="I351" s="47">
        <v>75</v>
      </c>
      <c r="J351" s="47">
        <v>125</v>
      </c>
      <c r="K351" s="47">
        <v>100</v>
      </c>
      <c r="L351" s="47">
        <v>70</v>
      </c>
      <c r="M351" s="47">
        <v>80</v>
      </c>
      <c r="N351" s="47">
        <v>45</v>
      </c>
      <c r="O351" s="47">
        <f t="shared" si="19"/>
        <v>495</v>
      </c>
      <c r="P351" s="80">
        <f t="shared" si="20"/>
        <v>82.5</v>
      </c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  <c r="AG351" s="47"/>
      <c r="AH351" s="228" t="s">
        <v>169</v>
      </c>
      <c r="AI351" s="423" t="s">
        <v>167</v>
      </c>
      <c r="AJ351" s="424"/>
      <c r="AK351" s="425"/>
      <c r="AM351" s="232">
        <f>AVERAGE($I$4:I351)</f>
        <v>65.83620689655173</v>
      </c>
      <c r="AN351" s="232">
        <f>AVERAGE($J$4:J351)</f>
        <v>70.35632183908046</v>
      </c>
      <c r="AO351" s="232">
        <f>AVERAGE($K$4:K351)</f>
        <v>66.67241379310344</v>
      </c>
      <c r="AP351" s="232">
        <f>AVERAGE($L$4:L351)</f>
        <v>65.02298850574712</v>
      </c>
      <c r="AQ351" s="232">
        <f>AVERAGE($M$4:M351)</f>
        <v>65.77586206896552</v>
      </c>
      <c r="AR351" s="232">
        <f>AVERAGE($N$4:N351)</f>
        <v>64.48850574712644</v>
      </c>
      <c r="AS351" s="232">
        <f>AVERAGE($O$4:O351)</f>
        <v>398.1522988505747</v>
      </c>
      <c r="AT351" s="232">
        <f>AVERAGE($P$4:P351)</f>
        <v>66.3587164750958</v>
      </c>
    </row>
    <row r="352" spans="2:46" ht="13.5">
      <c r="B352" s="47">
        <v>349</v>
      </c>
      <c r="C352" s="22" t="s">
        <v>1095</v>
      </c>
      <c r="D352" s="47" t="s">
        <v>1042</v>
      </c>
      <c r="E352" s="47" t="s">
        <v>986</v>
      </c>
      <c r="F352" s="47" t="s">
        <v>1096</v>
      </c>
      <c r="G352" s="47" t="s">
        <v>986</v>
      </c>
      <c r="H352" s="79">
        <v>7.4</v>
      </c>
      <c r="I352" s="47">
        <v>20</v>
      </c>
      <c r="J352" s="47">
        <v>15</v>
      </c>
      <c r="K352" s="47">
        <v>20</v>
      </c>
      <c r="L352" s="47">
        <v>10</v>
      </c>
      <c r="M352" s="47">
        <v>55</v>
      </c>
      <c r="N352" s="47">
        <v>80</v>
      </c>
      <c r="O352" s="47">
        <f t="shared" si="19"/>
        <v>200</v>
      </c>
      <c r="P352" s="80">
        <f t="shared" si="20"/>
        <v>33.333333333333336</v>
      </c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  <c r="AG352" s="47"/>
      <c r="AH352" s="228" t="s">
        <v>167</v>
      </c>
      <c r="AI352" s="371" t="s">
        <v>168</v>
      </c>
      <c r="AJ352" s="371"/>
      <c r="AK352" s="371"/>
      <c r="AM352" s="232">
        <f>AVERAGE($I$4:I352)</f>
        <v>65.70487106017193</v>
      </c>
      <c r="AN352" s="232">
        <f>AVERAGE($J$4:J352)</f>
        <v>70.19770773638969</v>
      </c>
      <c r="AO352" s="232">
        <f>AVERAGE($K$4:K352)</f>
        <v>66.53868194842407</v>
      </c>
      <c r="AP352" s="232">
        <f>AVERAGE($L$4:L352)</f>
        <v>64.86532951289398</v>
      </c>
      <c r="AQ352" s="232">
        <f>AVERAGE($M$4:M352)</f>
        <v>65.74498567335243</v>
      </c>
      <c r="AR352" s="232">
        <f>AVERAGE($N$4:N352)</f>
        <v>64.53295128939828</v>
      </c>
      <c r="AS352" s="232">
        <f>AVERAGE($O$4:O352)</f>
        <v>397.5845272206304</v>
      </c>
      <c r="AT352" s="232">
        <f>AVERAGE($P$4:P352)</f>
        <v>66.26408787010507</v>
      </c>
    </row>
    <row r="353" spans="2:46" ht="13.5">
      <c r="B353" s="47">
        <v>350</v>
      </c>
      <c r="C353" s="22" t="s">
        <v>1097</v>
      </c>
      <c r="D353" s="47" t="s">
        <v>1042</v>
      </c>
      <c r="E353" s="47" t="s">
        <v>986</v>
      </c>
      <c r="F353" s="47" t="s">
        <v>1098</v>
      </c>
      <c r="G353" s="47" t="s">
        <v>986</v>
      </c>
      <c r="H353" s="79">
        <v>162</v>
      </c>
      <c r="I353" s="47">
        <v>95</v>
      </c>
      <c r="J353" s="47">
        <v>60</v>
      </c>
      <c r="K353" s="47">
        <v>79</v>
      </c>
      <c r="L353" s="47">
        <v>100</v>
      </c>
      <c r="M353" s="47">
        <v>125</v>
      </c>
      <c r="N353" s="47">
        <v>81</v>
      </c>
      <c r="O353" s="47">
        <f t="shared" si="19"/>
        <v>540</v>
      </c>
      <c r="P353" s="80">
        <f t="shared" si="20"/>
        <v>90</v>
      </c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  <c r="AG353" s="47"/>
      <c r="AH353" s="228" t="s">
        <v>169</v>
      </c>
      <c r="AI353" s="423" t="s">
        <v>167</v>
      </c>
      <c r="AJ353" s="424"/>
      <c r="AK353" s="425"/>
      <c r="AM353" s="232">
        <f>AVERAGE($I$4:I353)</f>
        <v>65.78857142857143</v>
      </c>
      <c r="AN353" s="232">
        <f>AVERAGE($J$4:J353)</f>
        <v>70.16857142857143</v>
      </c>
      <c r="AO353" s="232">
        <f>AVERAGE($K$4:K353)</f>
        <v>66.57428571428571</v>
      </c>
      <c r="AP353" s="232">
        <f>AVERAGE($L$4:L353)</f>
        <v>64.96571428571428</v>
      </c>
      <c r="AQ353" s="232">
        <f>AVERAGE($M$4:M353)</f>
        <v>65.91428571428571</v>
      </c>
      <c r="AR353" s="232">
        <f>AVERAGE($N$4:N353)</f>
        <v>64.58</v>
      </c>
      <c r="AS353" s="232">
        <f>AVERAGE($O$4:O353)</f>
        <v>397.99142857142857</v>
      </c>
      <c r="AT353" s="232">
        <f>AVERAGE($P$4:P353)</f>
        <v>66.33190476190478</v>
      </c>
    </row>
    <row r="354" spans="2:46" ht="13.5">
      <c r="B354" s="47">
        <v>351</v>
      </c>
      <c r="C354" s="22" t="s">
        <v>1099</v>
      </c>
      <c r="D354" s="47" t="s">
        <v>992</v>
      </c>
      <c r="E354" s="47" t="s">
        <v>986</v>
      </c>
      <c r="F354" s="47" t="s">
        <v>1100</v>
      </c>
      <c r="G354" s="47" t="s">
        <v>986</v>
      </c>
      <c r="H354" s="79">
        <v>0.8</v>
      </c>
      <c r="I354" s="47">
        <v>70</v>
      </c>
      <c r="J354" s="47">
        <v>70</v>
      </c>
      <c r="K354" s="47">
        <v>70</v>
      </c>
      <c r="L354" s="47">
        <v>70</v>
      </c>
      <c r="M354" s="47">
        <v>70</v>
      </c>
      <c r="N354" s="47">
        <v>70</v>
      </c>
      <c r="O354" s="47">
        <f t="shared" si="19"/>
        <v>420</v>
      </c>
      <c r="P354" s="80">
        <f t="shared" si="20"/>
        <v>70</v>
      </c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47"/>
      <c r="AG354" s="47"/>
      <c r="AH354" s="228" t="s">
        <v>167</v>
      </c>
      <c r="AI354" s="423" t="s">
        <v>167</v>
      </c>
      <c r="AJ354" s="424"/>
      <c r="AK354" s="425"/>
      <c r="AM354" s="232">
        <f>AVERAGE($I$4:I354)</f>
        <v>65.8005698005698</v>
      </c>
      <c r="AN354" s="232">
        <f>AVERAGE($J$4:J354)</f>
        <v>70.16809116809117</v>
      </c>
      <c r="AO354" s="232">
        <f>AVERAGE($K$4:K354)</f>
        <v>66.58404558404558</v>
      </c>
      <c r="AP354" s="232">
        <f>AVERAGE($L$4:L354)</f>
        <v>64.98005698005699</v>
      </c>
      <c r="AQ354" s="232">
        <f>AVERAGE($M$4:M354)</f>
        <v>65.92592592592592</v>
      </c>
      <c r="AR354" s="232">
        <f>AVERAGE($N$4:N354)</f>
        <v>64.5954415954416</v>
      </c>
      <c r="AS354" s="232">
        <f>AVERAGE($O$4:O354)</f>
        <v>398.05413105413106</v>
      </c>
      <c r="AT354" s="232">
        <f>AVERAGE($P$4:P354)</f>
        <v>66.34235517568852</v>
      </c>
    </row>
    <row r="355" spans="2:46" ht="13.5">
      <c r="B355" s="47">
        <v>352</v>
      </c>
      <c r="C355" s="22" t="s">
        <v>1101</v>
      </c>
      <c r="D355" s="47" t="s">
        <v>992</v>
      </c>
      <c r="E355" s="47" t="s">
        <v>986</v>
      </c>
      <c r="F355" s="47" t="s">
        <v>1102</v>
      </c>
      <c r="G355" s="47" t="s">
        <v>986</v>
      </c>
      <c r="H355" s="79">
        <v>22</v>
      </c>
      <c r="I355" s="47">
        <v>60</v>
      </c>
      <c r="J355" s="47">
        <v>90</v>
      </c>
      <c r="K355" s="47">
        <v>70</v>
      </c>
      <c r="L355" s="47">
        <v>60</v>
      </c>
      <c r="M355" s="47">
        <v>120</v>
      </c>
      <c r="N355" s="47">
        <v>40</v>
      </c>
      <c r="O355" s="47">
        <f t="shared" si="19"/>
        <v>440</v>
      </c>
      <c r="P355" s="80">
        <f t="shared" si="20"/>
        <v>73.33333333333333</v>
      </c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47"/>
      <c r="AG355" s="47"/>
      <c r="AH355" s="228" t="s">
        <v>167</v>
      </c>
      <c r="AI355" s="423" t="s">
        <v>167</v>
      </c>
      <c r="AJ355" s="424"/>
      <c r="AK355" s="425"/>
      <c r="AM355" s="232">
        <f>AVERAGE($I$4:I355)</f>
        <v>65.7840909090909</v>
      </c>
      <c r="AN355" s="232">
        <f>AVERAGE($J$4:J355)</f>
        <v>70.22443181818181</v>
      </c>
      <c r="AO355" s="232">
        <f>AVERAGE($K$4:K355)</f>
        <v>66.59375</v>
      </c>
      <c r="AP355" s="232">
        <f>AVERAGE($L$4:L355)</f>
        <v>64.9659090909091</v>
      </c>
      <c r="AQ355" s="232">
        <f>AVERAGE($M$4:M355)</f>
        <v>66.07954545454545</v>
      </c>
      <c r="AR355" s="232">
        <f>AVERAGE($N$4:N355)</f>
        <v>64.52556818181819</v>
      </c>
      <c r="AS355" s="232">
        <f>AVERAGE($O$4:O355)</f>
        <v>398.17329545454544</v>
      </c>
      <c r="AT355" s="232">
        <f>AVERAGE($P$4:P355)</f>
        <v>66.36221590909092</v>
      </c>
    </row>
    <row r="356" spans="2:46" ht="13.5">
      <c r="B356" s="47">
        <v>353</v>
      </c>
      <c r="C356" s="22" t="s">
        <v>1103</v>
      </c>
      <c r="D356" s="47" t="s">
        <v>998</v>
      </c>
      <c r="E356" s="47" t="s">
        <v>986</v>
      </c>
      <c r="F356" s="47" t="s">
        <v>1104</v>
      </c>
      <c r="G356" s="47" t="s">
        <v>1105</v>
      </c>
      <c r="H356" s="79">
        <v>2.3</v>
      </c>
      <c r="I356" s="47">
        <v>44</v>
      </c>
      <c r="J356" s="47">
        <v>75</v>
      </c>
      <c r="K356" s="47">
        <v>35</v>
      </c>
      <c r="L356" s="47">
        <v>63</v>
      </c>
      <c r="M356" s="47">
        <v>33</v>
      </c>
      <c r="N356" s="47">
        <v>45</v>
      </c>
      <c r="O356" s="47">
        <f t="shared" si="19"/>
        <v>295</v>
      </c>
      <c r="P356" s="80">
        <f t="shared" si="20"/>
        <v>49.166666666666664</v>
      </c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  <c r="AG356" s="47"/>
      <c r="AH356" s="228" t="s">
        <v>167</v>
      </c>
      <c r="AI356" s="371" t="s">
        <v>168</v>
      </c>
      <c r="AJ356" s="371"/>
      <c r="AK356" s="371"/>
      <c r="AM356" s="232">
        <f>AVERAGE($I$4:I356)</f>
        <v>65.72237960339943</v>
      </c>
      <c r="AN356" s="232">
        <f>AVERAGE($J$4:J356)</f>
        <v>70.23796033994334</v>
      </c>
      <c r="AO356" s="232">
        <f>AVERAGE($K$4:K356)</f>
        <v>66.5042492917847</v>
      </c>
      <c r="AP356" s="232">
        <f>AVERAGE($L$4:L356)</f>
        <v>64.96033994334277</v>
      </c>
      <c r="AQ356" s="232">
        <f>AVERAGE($M$4:M356)</f>
        <v>65.98583569405099</v>
      </c>
      <c r="AR356" s="232">
        <f>AVERAGE($N$4:N356)</f>
        <v>64.47025495750708</v>
      </c>
      <c r="AS356" s="232">
        <f>AVERAGE($O$4:O356)</f>
        <v>397.8810198300283</v>
      </c>
      <c r="AT356" s="232">
        <f>AVERAGE($P$4:P356)</f>
        <v>66.31350330500473</v>
      </c>
    </row>
    <row r="357" spans="2:46" ht="13.5">
      <c r="B357" s="47">
        <v>354</v>
      </c>
      <c r="C357" s="22" t="s">
        <v>1106</v>
      </c>
      <c r="D357" s="47" t="s">
        <v>998</v>
      </c>
      <c r="E357" s="47" t="s">
        <v>986</v>
      </c>
      <c r="F357" s="47" t="s">
        <v>1104</v>
      </c>
      <c r="G357" s="47" t="s">
        <v>1105</v>
      </c>
      <c r="H357" s="79">
        <v>12.5</v>
      </c>
      <c r="I357" s="47">
        <v>64</v>
      </c>
      <c r="J357" s="47">
        <v>115</v>
      </c>
      <c r="K357" s="47">
        <v>65</v>
      </c>
      <c r="L357" s="47">
        <v>83</v>
      </c>
      <c r="M357" s="47">
        <v>63</v>
      </c>
      <c r="N357" s="47">
        <v>65</v>
      </c>
      <c r="O357" s="47">
        <f t="shared" si="19"/>
        <v>455</v>
      </c>
      <c r="P357" s="80">
        <f t="shared" si="20"/>
        <v>75.83333333333333</v>
      </c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  <c r="AG357" s="47"/>
      <c r="AH357" s="228" t="s">
        <v>169</v>
      </c>
      <c r="AI357" s="423" t="s">
        <v>167</v>
      </c>
      <c r="AJ357" s="424"/>
      <c r="AK357" s="425"/>
      <c r="AM357" s="232">
        <f>AVERAGE($I$4:I357)</f>
        <v>65.71751412429379</v>
      </c>
      <c r="AN357" s="232">
        <f>AVERAGE($J$4:J357)</f>
        <v>70.36440677966101</v>
      </c>
      <c r="AO357" s="232">
        <f>AVERAGE($K$4:K357)</f>
        <v>66.5</v>
      </c>
      <c r="AP357" s="232">
        <f>AVERAGE($L$4:L357)</f>
        <v>65.01129943502825</v>
      </c>
      <c r="AQ357" s="232">
        <f>AVERAGE($M$4:M357)</f>
        <v>65.9774011299435</v>
      </c>
      <c r="AR357" s="232">
        <f>AVERAGE($N$4:N357)</f>
        <v>64.47175141242938</v>
      </c>
      <c r="AS357" s="232">
        <f>AVERAGE($O$4:O357)</f>
        <v>398.04237288135596</v>
      </c>
      <c r="AT357" s="232">
        <f>AVERAGE($P$4:P357)</f>
        <v>66.340395480226</v>
      </c>
    </row>
    <row r="358" spans="2:46" ht="13.5">
      <c r="B358" s="47">
        <v>355</v>
      </c>
      <c r="C358" s="22" t="s">
        <v>1107</v>
      </c>
      <c r="D358" s="47" t="s">
        <v>998</v>
      </c>
      <c r="E358" s="47" t="s">
        <v>986</v>
      </c>
      <c r="F358" s="47" t="s">
        <v>1067</v>
      </c>
      <c r="G358" s="47" t="s">
        <v>986</v>
      </c>
      <c r="H358" s="79">
        <v>15</v>
      </c>
      <c r="I358" s="47">
        <v>20</v>
      </c>
      <c r="J358" s="47">
        <v>40</v>
      </c>
      <c r="K358" s="47">
        <v>90</v>
      </c>
      <c r="L358" s="47">
        <v>30</v>
      </c>
      <c r="M358" s="47">
        <v>90</v>
      </c>
      <c r="N358" s="47">
        <v>25</v>
      </c>
      <c r="O358" s="47">
        <f t="shared" si="19"/>
        <v>295</v>
      </c>
      <c r="P358" s="80">
        <f t="shared" si="20"/>
        <v>49.166666666666664</v>
      </c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F358" s="47"/>
      <c r="AG358" s="47"/>
      <c r="AH358" s="228" t="s">
        <v>167</v>
      </c>
      <c r="AI358" s="371" t="s">
        <v>168</v>
      </c>
      <c r="AJ358" s="371"/>
      <c r="AK358" s="371"/>
      <c r="AM358" s="232">
        <f>AVERAGE($I$4:I358)</f>
        <v>65.5887323943662</v>
      </c>
      <c r="AN358" s="232">
        <f>AVERAGE($J$4:J358)</f>
        <v>70.27887323943662</v>
      </c>
      <c r="AO358" s="232">
        <f>AVERAGE($K$4:K358)</f>
        <v>66.5661971830986</v>
      </c>
      <c r="AP358" s="232">
        <f>AVERAGE($L$4:L358)</f>
        <v>64.91267605633803</v>
      </c>
      <c r="AQ358" s="232">
        <f>AVERAGE($M$4:M358)</f>
        <v>66.04507042253522</v>
      </c>
      <c r="AR358" s="232">
        <f>AVERAGE($N$4:N358)</f>
        <v>64.36056338028169</v>
      </c>
      <c r="AS358" s="232">
        <f>AVERAGE($O$4:O358)</f>
        <v>397.75211267605636</v>
      </c>
      <c r="AT358" s="232">
        <f>AVERAGE($P$4:P358)</f>
        <v>66.29201877934274</v>
      </c>
    </row>
    <row r="359" spans="2:46" ht="13.5">
      <c r="B359" s="47">
        <v>356</v>
      </c>
      <c r="C359" s="22" t="s">
        <v>1108</v>
      </c>
      <c r="D359" s="47" t="s">
        <v>998</v>
      </c>
      <c r="E359" s="47" t="s">
        <v>986</v>
      </c>
      <c r="F359" s="47" t="s">
        <v>1109</v>
      </c>
      <c r="G359" s="47" t="s">
        <v>986</v>
      </c>
      <c r="H359" s="79">
        <v>30.6</v>
      </c>
      <c r="I359" s="47">
        <v>40</v>
      </c>
      <c r="J359" s="47">
        <v>70</v>
      </c>
      <c r="K359" s="47">
        <v>130</v>
      </c>
      <c r="L359" s="47">
        <v>60</v>
      </c>
      <c r="M359" s="47">
        <v>130</v>
      </c>
      <c r="N359" s="47">
        <v>25</v>
      </c>
      <c r="O359" s="47">
        <f t="shared" si="19"/>
        <v>455</v>
      </c>
      <c r="P359" s="80">
        <f t="shared" si="20"/>
        <v>75.83333333333333</v>
      </c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  <c r="AG359" s="47"/>
      <c r="AH359" s="228" t="s">
        <v>169</v>
      </c>
      <c r="AI359" s="426" t="s">
        <v>203</v>
      </c>
      <c r="AJ359" s="427"/>
      <c r="AK359" s="427"/>
      <c r="AM359" s="232">
        <f>AVERAGE($I$4:I359)</f>
        <v>65.51685393258427</v>
      </c>
      <c r="AN359" s="232">
        <f>AVERAGE($J$4:J359)</f>
        <v>70.27808988764045</v>
      </c>
      <c r="AO359" s="232">
        <f>AVERAGE($K$4:K359)</f>
        <v>66.74438202247191</v>
      </c>
      <c r="AP359" s="232">
        <f>AVERAGE($L$4:L359)</f>
        <v>64.89887640449439</v>
      </c>
      <c r="AQ359" s="232">
        <f>AVERAGE($M$4:M359)</f>
        <v>66.2247191011236</v>
      </c>
      <c r="AR359" s="232">
        <f>AVERAGE($N$4:N359)</f>
        <v>64.25</v>
      </c>
      <c r="AS359" s="232">
        <f>AVERAGE($O$4:O359)</f>
        <v>397.9129213483146</v>
      </c>
      <c r="AT359" s="232">
        <f>AVERAGE($P$4:P359)</f>
        <v>66.3188202247191</v>
      </c>
    </row>
    <row r="360" spans="2:46" ht="13.5">
      <c r="B360" s="47">
        <v>357</v>
      </c>
      <c r="C360" s="22" t="s">
        <v>1111</v>
      </c>
      <c r="D360" s="47" t="s">
        <v>1029</v>
      </c>
      <c r="E360" s="47" t="s">
        <v>1073</v>
      </c>
      <c r="F360" s="47" t="s">
        <v>1112</v>
      </c>
      <c r="G360" s="47" t="s">
        <v>1113</v>
      </c>
      <c r="H360" s="79">
        <v>100</v>
      </c>
      <c r="I360" s="47">
        <v>99</v>
      </c>
      <c r="J360" s="47">
        <v>68</v>
      </c>
      <c r="K360" s="47">
        <v>83</v>
      </c>
      <c r="L360" s="47">
        <v>72</v>
      </c>
      <c r="M360" s="47">
        <v>87</v>
      </c>
      <c r="N360" s="47">
        <v>51</v>
      </c>
      <c r="O360" s="47">
        <f t="shared" si="19"/>
        <v>460</v>
      </c>
      <c r="P360" s="80">
        <f t="shared" si="20"/>
        <v>76.66666666666667</v>
      </c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  <c r="AG360" s="47"/>
      <c r="AH360" s="228" t="s">
        <v>167</v>
      </c>
      <c r="AI360" s="423" t="s">
        <v>167</v>
      </c>
      <c r="AJ360" s="424"/>
      <c r="AK360" s="425"/>
      <c r="AM360" s="232">
        <f>AVERAGE($I$4:I360)</f>
        <v>65.61064425770309</v>
      </c>
      <c r="AN360" s="232">
        <f>AVERAGE($J$4:J360)</f>
        <v>70.27170868347339</v>
      </c>
      <c r="AO360" s="232">
        <f>AVERAGE($K$4:K360)</f>
        <v>66.78991596638656</v>
      </c>
      <c r="AP360" s="232">
        <f>AVERAGE($L$4:L360)</f>
        <v>64.9187675070028</v>
      </c>
      <c r="AQ360" s="232">
        <f>AVERAGE($M$4:M360)</f>
        <v>66.28291316526611</v>
      </c>
      <c r="AR360" s="232">
        <f>AVERAGE($N$4:N360)</f>
        <v>64.21288515406162</v>
      </c>
      <c r="AS360" s="232">
        <f>AVERAGE($O$4:O360)</f>
        <v>398.08683473389357</v>
      </c>
      <c r="AT360" s="232">
        <f>AVERAGE($P$4:P360)</f>
        <v>66.34780578898227</v>
      </c>
    </row>
    <row r="361" spans="2:46" ht="13.5">
      <c r="B361" s="47">
        <v>358</v>
      </c>
      <c r="C361" s="22" t="s">
        <v>1114</v>
      </c>
      <c r="D361" s="47" t="s">
        <v>1010</v>
      </c>
      <c r="E361" s="47" t="s">
        <v>986</v>
      </c>
      <c r="F361" s="47" t="s">
        <v>1067</v>
      </c>
      <c r="G361" s="47" t="s">
        <v>986</v>
      </c>
      <c r="H361" s="79">
        <v>1</v>
      </c>
      <c r="I361" s="47">
        <v>65</v>
      </c>
      <c r="J361" s="47">
        <v>50</v>
      </c>
      <c r="K361" s="47">
        <v>70</v>
      </c>
      <c r="L361" s="47">
        <v>95</v>
      </c>
      <c r="M361" s="47">
        <v>80</v>
      </c>
      <c r="N361" s="47">
        <v>65</v>
      </c>
      <c r="O361" s="47">
        <f t="shared" si="19"/>
        <v>425</v>
      </c>
      <c r="P361" s="80">
        <f t="shared" si="20"/>
        <v>70.83333333333333</v>
      </c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  <c r="AH361" s="229" t="s">
        <v>1033</v>
      </c>
      <c r="AI361" s="423" t="s">
        <v>1036</v>
      </c>
      <c r="AJ361" s="424"/>
      <c r="AK361" s="425"/>
      <c r="AM361" s="232">
        <f>AVERAGE($I$4:I361)</f>
        <v>65.60893854748603</v>
      </c>
      <c r="AN361" s="232">
        <f>AVERAGE($J$4:J361)</f>
        <v>70.21508379888269</v>
      </c>
      <c r="AO361" s="232">
        <f>AVERAGE($K$4:K361)</f>
        <v>66.79888268156425</v>
      </c>
      <c r="AP361" s="232">
        <f>AVERAGE($L$4:L361)</f>
        <v>65.00279329608938</v>
      </c>
      <c r="AQ361" s="232">
        <f>AVERAGE($M$4:M361)</f>
        <v>66.32122905027933</v>
      </c>
      <c r="AR361" s="232">
        <f>AVERAGE($N$4:N361)</f>
        <v>64.21508379888269</v>
      </c>
      <c r="AS361" s="232">
        <f>AVERAGE($O$4:O361)</f>
        <v>398.16201117318434</v>
      </c>
      <c r="AT361" s="232">
        <f>AVERAGE($P$4:P361)</f>
        <v>66.36033519553074</v>
      </c>
    </row>
    <row r="362" spans="2:46" ht="13.5">
      <c r="B362" s="47">
        <v>359</v>
      </c>
      <c r="C362" s="22" t="s">
        <v>1116</v>
      </c>
      <c r="D362" s="47" t="s">
        <v>997</v>
      </c>
      <c r="E362" s="47" t="s">
        <v>986</v>
      </c>
      <c r="F362" s="47" t="s">
        <v>1109</v>
      </c>
      <c r="G362" s="47" t="s">
        <v>986</v>
      </c>
      <c r="H362" s="79">
        <v>47</v>
      </c>
      <c r="I362" s="47">
        <v>65</v>
      </c>
      <c r="J362" s="47">
        <v>130</v>
      </c>
      <c r="K362" s="47">
        <v>60</v>
      </c>
      <c r="L362" s="47">
        <v>75</v>
      </c>
      <c r="M362" s="47">
        <v>60</v>
      </c>
      <c r="N362" s="47">
        <v>75</v>
      </c>
      <c r="O362" s="47">
        <f t="shared" si="19"/>
        <v>465</v>
      </c>
      <c r="P362" s="80">
        <f t="shared" si="20"/>
        <v>77.5</v>
      </c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  <c r="AG362" s="47"/>
      <c r="AH362" s="228" t="s">
        <v>167</v>
      </c>
      <c r="AI362" s="423" t="s">
        <v>167</v>
      </c>
      <c r="AJ362" s="424"/>
      <c r="AK362" s="425"/>
      <c r="AM362" s="232">
        <f>AVERAGE($I$4:I362)</f>
        <v>65.60724233983287</v>
      </c>
      <c r="AN362" s="232">
        <f>AVERAGE($J$4:J362)</f>
        <v>70.38161559888579</v>
      </c>
      <c r="AO362" s="232">
        <f>AVERAGE($K$4:K362)</f>
        <v>66.77994428969359</v>
      </c>
      <c r="AP362" s="232">
        <f>AVERAGE($L$4:L362)</f>
        <v>65.03064066852367</v>
      </c>
      <c r="AQ362" s="232">
        <f>AVERAGE($M$4:M362)</f>
        <v>66.30362116991644</v>
      </c>
      <c r="AR362" s="232">
        <f>AVERAGE($N$4:N362)</f>
        <v>64.24512534818942</v>
      </c>
      <c r="AS362" s="232">
        <f>AVERAGE($O$4:O362)</f>
        <v>398.34818941504176</v>
      </c>
      <c r="AT362" s="232">
        <f>AVERAGE($P$4:P362)</f>
        <v>66.39136490250698</v>
      </c>
    </row>
    <row r="363" spans="2:46" ht="13.5">
      <c r="B363" s="47">
        <v>360</v>
      </c>
      <c r="C363" s="22" t="s">
        <v>557</v>
      </c>
      <c r="D363" s="47" t="s">
        <v>268</v>
      </c>
      <c r="E363" s="47" t="s">
        <v>152</v>
      </c>
      <c r="F363" s="47" t="s">
        <v>556</v>
      </c>
      <c r="G363" s="47" t="s">
        <v>152</v>
      </c>
      <c r="H363" s="79">
        <v>14</v>
      </c>
      <c r="I363" s="47">
        <v>95</v>
      </c>
      <c r="J363" s="47">
        <v>23</v>
      </c>
      <c r="K363" s="47">
        <v>48</v>
      </c>
      <c r="L363" s="47">
        <v>23</v>
      </c>
      <c r="M363" s="47">
        <v>48</v>
      </c>
      <c r="N363" s="47">
        <v>23</v>
      </c>
      <c r="O363" s="47">
        <f t="shared" si="19"/>
        <v>260</v>
      </c>
      <c r="P363" s="80">
        <f t="shared" si="20"/>
        <v>43.333333333333336</v>
      </c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  <c r="AG363" s="47"/>
      <c r="AH363" s="78" t="s">
        <v>167</v>
      </c>
      <c r="AI363" s="426" t="s">
        <v>203</v>
      </c>
      <c r="AJ363" s="427"/>
      <c r="AK363" s="428"/>
      <c r="AM363" s="232">
        <f>AVERAGE($I$4:I363)</f>
        <v>65.68888888888888</v>
      </c>
      <c r="AN363" s="232">
        <f>AVERAGE($J$4:J363)</f>
        <v>70.25</v>
      </c>
      <c r="AO363" s="232">
        <f>AVERAGE($K$4:K363)</f>
        <v>66.72777777777777</v>
      </c>
      <c r="AP363" s="232">
        <f>AVERAGE($L$4:L363)</f>
        <v>64.91388888888889</v>
      </c>
      <c r="AQ363" s="232">
        <f>AVERAGE($M$4:M363)</f>
        <v>66.25277777777778</v>
      </c>
      <c r="AR363" s="232">
        <f>AVERAGE($N$4:N363)</f>
        <v>64.13055555555556</v>
      </c>
      <c r="AS363" s="232">
        <f>AVERAGE($O$4:O363)</f>
        <v>397.9638888888889</v>
      </c>
      <c r="AT363" s="232">
        <f>AVERAGE($P$4:P363)</f>
        <v>66.32731481481483</v>
      </c>
    </row>
    <row r="364" spans="2:46" ht="13.5">
      <c r="B364" s="47">
        <v>361</v>
      </c>
      <c r="C364" s="22" t="s">
        <v>1117</v>
      </c>
      <c r="D364" s="47" t="s">
        <v>1118</v>
      </c>
      <c r="E364" s="47" t="s">
        <v>986</v>
      </c>
      <c r="F364" s="47" t="s">
        <v>1119</v>
      </c>
      <c r="G364" s="47" t="s">
        <v>1120</v>
      </c>
      <c r="H364" s="79">
        <v>16.8</v>
      </c>
      <c r="I364" s="47">
        <v>50</v>
      </c>
      <c r="J364" s="47">
        <v>50</v>
      </c>
      <c r="K364" s="47">
        <v>50</v>
      </c>
      <c r="L364" s="47">
        <v>50</v>
      </c>
      <c r="M364" s="47">
        <v>50</v>
      </c>
      <c r="N364" s="47">
        <v>50</v>
      </c>
      <c r="O364" s="47">
        <f t="shared" si="19"/>
        <v>300</v>
      </c>
      <c r="P364" s="80">
        <f t="shared" si="20"/>
        <v>50</v>
      </c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  <c r="AG364" s="47"/>
      <c r="AH364" s="228" t="s">
        <v>1036</v>
      </c>
      <c r="AI364" s="423" t="s">
        <v>1121</v>
      </c>
      <c r="AJ364" s="425"/>
      <c r="AK364" s="229" t="s">
        <v>1033</v>
      </c>
      <c r="AM364" s="232">
        <f>AVERAGE($I$4:I364)</f>
        <v>65.64542936288089</v>
      </c>
      <c r="AN364" s="232">
        <f>AVERAGE($J$4:J364)</f>
        <v>70.19390581717451</v>
      </c>
      <c r="AO364" s="232">
        <f>AVERAGE($K$4:K364)</f>
        <v>66.68144044321329</v>
      </c>
      <c r="AP364" s="232">
        <f>AVERAGE($L$4:L364)</f>
        <v>64.87257617728532</v>
      </c>
      <c r="AQ364" s="232">
        <f>AVERAGE($M$4:M364)</f>
        <v>66.20775623268698</v>
      </c>
      <c r="AR364" s="232">
        <f>AVERAGE($N$4:N364)</f>
        <v>64.09141274238227</v>
      </c>
      <c r="AS364" s="232">
        <f>AVERAGE($O$4:O364)</f>
        <v>397.6925207756233</v>
      </c>
      <c r="AT364" s="232">
        <f>AVERAGE($P$4:P364)</f>
        <v>66.28208679593722</v>
      </c>
    </row>
    <row r="365" spans="2:46" ht="13.5">
      <c r="B365" s="47">
        <v>362</v>
      </c>
      <c r="C365" s="22" t="s">
        <v>1122</v>
      </c>
      <c r="D365" s="47" t="s">
        <v>1118</v>
      </c>
      <c r="E365" s="47" t="s">
        <v>986</v>
      </c>
      <c r="F365" s="47" t="s">
        <v>1119</v>
      </c>
      <c r="G365" s="47" t="s">
        <v>1120</v>
      </c>
      <c r="H365" s="79">
        <v>256.5</v>
      </c>
      <c r="I365" s="47">
        <v>80</v>
      </c>
      <c r="J365" s="47">
        <v>80</v>
      </c>
      <c r="K365" s="47">
        <v>80</v>
      </c>
      <c r="L365" s="47">
        <v>80</v>
      </c>
      <c r="M365" s="47">
        <v>80</v>
      </c>
      <c r="N365" s="47">
        <v>80</v>
      </c>
      <c r="O365" s="47">
        <f aca="true" t="shared" si="21" ref="O365:O396">SUM(I365:N365)</f>
        <v>480</v>
      </c>
      <c r="P365" s="80">
        <f aca="true" t="shared" si="22" ref="P365:P396">AVERAGE(I365:N365)</f>
        <v>80</v>
      </c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F365" s="47"/>
      <c r="AG365" s="47"/>
      <c r="AH365" s="228" t="s">
        <v>1125</v>
      </c>
      <c r="AI365" s="423" t="s">
        <v>1036</v>
      </c>
      <c r="AJ365" s="424"/>
      <c r="AK365" s="425"/>
      <c r="AM365" s="232">
        <f>AVERAGE($I$4:I365)</f>
        <v>65.68508287292818</v>
      </c>
      <c r="AN365" s="232">
        <f>AVERAGE($J$4:J365)</f>
        <v>70.22099447513813</v>
      </c>
      <c r="AO365" s="232">
        <f>AVERAGE($K$4:K365)</f>
        <v>66.7182320441989</v>
      </c>
      <c r="AP365" s="232">
        <f>AVERAGE($L$4:L365)</f>
        <v>64.91436464088397</v>
      </c>
      <c r="AQ365" s="232">
        <f>AVERAGE($M$4:M365)</f>
        <v>66.24585635359117</v>
      </c>
      <c r="AR365" s="232">
        <f>AVERAGE($N$4:N365)</f>
        <v>64.1353591160221</v>
      </c>
      <c r="AS365" s="232">
        <f>AVERAGE($O$4:O365)</f>
        <v>397.91988950276243</v>
      </c>
      <c r="AT365" s="232">
        <f>AVERAGE($P$4:P365)</f>
        <v>66.31998158379375</v>
      </c>
    </row>
    <row r="366" spans="2:46" ht="13.5">
      <c r="B366" s="47">
        <v>363</v>
      </c>
      <c r="C366" s="22" t="s">
        <v>1126</v>
      </c>
      <c r="D366" s="47" t="s">
        <v>1118</v>
      </c>
      <c r="E366" s="47" t="s">
        <v>1042</v>
      </c>
      <c r="F366" s="47" t="s">
        <v>1058</v>
      </c>
      <c r="G366" s="47" t="s">
        <v>1120</v>
      </c>
      <c r="H366" s="79">
        <v>39.5</v>
      </c>
      <c r="I366" s="47">
        <v>70</v>
      </c>
      <c r="J366" s="47">
        <v>40</v>
      </c>
      <c r="K366" s="47">
        <v>50</v>
      </c>
      <c r="L366" s="47">
        <v>55</v>
      </c>
      <c r="M366" s="47">
        <v>50</v>
      </c>
      <c r="N366" s="47">
        <v>25</v>
      </c>
      <c r="O366" s="47">
        <f t="shared" si="21"/>
        <v>290</v>
      </c>
      <c r="P366" s="80">
        <f t="shared" si="22"/>
        <v>48.333333333333336</v>
      </c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F366" s="47"/>
      <c r="AG366" s="47"/>
      <c r="AH366" s="228" t="s">
        <v>167</v>
      </c>
      <c r="AI366" s="371" t="s">
        <v>168</v>
      </c>
      <c r="AJ366" s="371"/>
      <c r="AK366" s="371"/>
      <c r="AM366" s="232">
        <f>AVERAGE($I$4:I366)</f>
        <v>65.6969696969697</v>
      </c>
      <c r="AN366" s="232">
        <f>AVERAGE($J$4:J366)</f>
        <v>70.13774104683196</v>
      </c>
      <c r="AO366" s="232">
        <f>AVERAGE($K$4:K366)</f>
        <v>66.67217630853995</v>
      </c>
      <c r="AP366" s="232">
        <f>AVERAGE($L$4:L366)</f>
        <v>64.8870523415978</v>
      </c>
      <c r="AQ366" s="232">
        <f>AVERAGE($M$4:M366)</f>
        <v>66.20110192837465</v>
      </c>
      <c r="AR366" s="232">
        <f>AVERAGE($N$4:N366)</f>
        <v>64.02754820936639</v>
      </c>
      <c r="AS366" s="232">
        <f>AVERAGE($O$4:O366)</f>
        <v>397.62258953168043</v>
      </c>
      <c r="AT366" s="232">
        <f>AVERAGE($P$4:P366)</f>
        <v>66.2704315886134</v>
      </c>
    </row>
    <row r="367" spans="2:46" ht="13.5">
      <c r="B367" s="47">
        <v>364</v>
      </c>
      <c r="C367" s="22" t="s">
        <v>1127</v>
      </c>
      <c r="D367" s="47" t="s">
        <v>1118</v>
      </c>
      <c r="E367" s="47" t="s">
        <v>1042</v>
      </c>
      <c r="F367" s="47" t="s">
        <v>1058</v>
      </c>
      <c r="G367" s="47" t="s">
        <v>1120</v>
      </c>
      <c r="H367" s="79">
        <v>87.6</v>
      </c>
      <c r="I367" s="47">
        <v>90</v>
      </c>
      <c r="J367" s="47">
        <v>60</v>
      </c>
      <c r="K367" s="47">
        <v>70</v>
      </c>
      <c r="L367" s="47">
        <v>75</v>
      </c>
      <c r="M367" s="47">
        <v>70</v>
      </c>
      <c r="N367" s="47">
        <v>45</v>
      </c>
      <c r="O367" s="47">
        <f t="shared" si="21"/>
        <v>410</v>
      </c>
      <c r="P367" s="80">
        <f t="shared" si="22"/>
        <v>68.33333333333333</v>
      </c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  <c r="AG367" s="47"/>
      <c r="AH367" s="228" t="s">
        <v>169</v>
      </c>
      <c r="AI367" s="371" t="s">
        <v>168</v>
      </c>
      <c r="AJ367" s="371"/>
      <c r="AK367" s="371"/>
      <c r="AM367" s="232">
        <f>AVERAGE($I$4:I367)</f>
        <v>65.76373626373626</v>
      </c>
      <c r="AN367" s="232">
        <f>AVERAGE($J$4:J367)</f>
        <v>70.10989010989012</v>
      </c>
      <c r="AO367" s="232">
        <f>AVERAGE($K$4:K367)</f>
        <v>66.68131868131869</v>
      </c>
      <c r="AP367" s="232">
        <f>AVERAGE($L$4:L367)</f>
        <v>64.91483516483517</v>
      </c>
      <c r="AQ367" s="232">
        <f>AVERAGE($M$4:M367)</f>
        <v>66.21153846153847</v>
      </c>
      <c r="AR367" s="232">
        <f>AVERAGE($N$4:N367)</f>
        <v>63.97527472527472</v>
      </c>
      <c r="AS367" s="232">
        <f>AVERAGE($O$4:O367)</f>
        <v>397.6565934065934</v>
      </c>
      <c r="AT367" s="232">
        <f>AVERAGE($P$4:P367)</f>
        <v>66.2760989010989</v>
      </c>
    </row>
    <row r="368" spans="2:46" ht="13.5">
      <c r="B368" s="47">
        <v>365</v>
      </c>
      <c r="C368" s="22" t="s">
        <v>1128</v>
      </c>
      <c r="D368" s="47" t="s">
        <v>1118</v>
      </c>
      <c r="E368" s="47" t="s">
        <v>1042</v>
      </c>
      <c r="F368" s="47" t="s">
        <v>1058</v>
      </c>
      <c r="G368" s="47" t="s">
        <v>1120</v>
      </c>
      <c r="H368" s="79">
        <v>150.6</v>
      </c>
      <c r="I368" s="47">
        <v>110</v>
      </c>
      <c r="J368" s="47">
        <v>80</v>
      </c>
      <c r="K368" s="47">
        <v>90</v>
      </c>
      <c r="L368" s="47">
        <v>95</v>
      </c>
      <c r="M368" s="47">
        <v>90</v>
      </c>
      <c r="N368" s="47">
        <v>65</v>
      </c>
      <c r="O368" s="47">
        <f t="shared" si="21"/>
        <v>530</v>
      </c>
      <c r="P368" s="80">
        <f t="shared" si="22"/>
        <v>88.33333333333333</v>
      </c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  <c r="AG368" s="47"/>
      <c r="AH368" s="228" t="s">
        <v>169</v>
      </c>
      <c r="AI368" s="371" t="s">
        <v>167</v>
      </c>
      <c r="AJ368" s="371"/>
      <c r="AK368" s="371"/>
      <c r="AM368" s="232">
        <f>AVERAGE($I$4:I368)</f>
        <v>65.88493150684931</v>
      </c>
      <c r="AN368" s="232">
        <f>AVERAGE($J$4:J368)</f>
        <v>70.13698630136986</v>
      </c>
      <c r="AO368" s="232">
        <f>AVERAGE($K$4:K368)</f>
        <v>66.74520547945205</v>
      </c>
      <c r="AP368" s="232">
        <f>AVERAGE($L$4:L368)</f>
        <v>64.9972602739726</v>
      </c>
      <c r="AQ368" s="232">
        <f>AVERAGE($M$4:M368)</f>
        <v>66.27671232876712</v>
      </c>
      <c r="AR368" s="232">
        <f>AVERAGE($N$4:N368)</f>
        <v>63.97808219178082</v>
      </c>
      <c r="AS368" s="232">
        <f>AVERAGE($O$4:O368)</f>
        <v>398.0191780821918</v>
      </c>
      <c r="AT368" s="232">
        <f>AVERAGE($P$4:P368)</f>
        <v>66.33652968036529</v>
      </c>
    </row>
    <row r="369" spans="2:46" ht="13.5">
      <c r="B369" s="47">
        <v>366</v>
      </c>
      <c r="C369" s="22" t="s">
        <v>1129</v>
      </c>
      <c r="D369" s="47" t="s">
        <v>1042</v>
      </c>
      <c r="E369" s="47" t="s">
        <v>986</v>
      </c>
      <c r="F369" s="47" t="s">
        <v>1085</v>
      </c>
      <c r="G369" s="47" t="s">
        <v>986</v>
      </c>
      <c r="H369" s="79">
        <v>52.5</v>
      </c>
      <c r="I369" s="47">
        <v>35</v>
      </c>
      <c r="J369" s="47">
        <v>64</v>
      </c>
      <c r="K369" s="47">
        <v>85</v>
      </c>
      <c r="L369" s="47">
        <v>74</v>
      </c>
      <c r="M369" s="47">
        <v>55</v>
      </c>
      <c r="N369" s="47">
        <v>32</v>
      </c>
      <c r="O369" s="47">
        <f t="shared" si="21"/>
        <v>345</v>
      </c>
      <c r="P369" s="80">
        <f t="shared" si="22"/>
        <v>57.5</v>
      </c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  <c r="AG369" s="47"/>
      <c r="AH369" s="228" t="s">
        <v>1036</v>
      </c>
      <c r="AI369" s="423" t="s">
        <v>1121</v>
      </c>
      <c r="AJ369" s="425"/>
      <c r="AK369" s="229" t="s">
        <v>1033</v>
      </c>
      <c r="AM369" s="232">
        <f>AVERAGE($I$4:I369)</f>
        <v>65.80054644808743</v>
      </c>
      <c r="AN369" s="232">
        <f>AVERAGE($J$4:J369)</f>
        <v>70.12021857923497</v>
      </c>
      <c r="AO369" s="232">
        <f>AVERAGE($K$4:K369)</f>
        <v>66.79508196721312</v>
      </c>
      <c r="AP369" s="232">
        <f>AVERAGE($L$4:L369)</f>
        <v>65.02185792349727</v>
      </c>
      <c r="AQ369" s="232">
        <f>AVERAGE($M$4:M369)</f>
        <v>66.24590163934427</v>
      </c>
      <c r="AR369" s="232">
        <f>AVERAGE($N$4:N369)</f>
        <v>63.89071038251366</v>
      </c>
      <c r="AS369" s="232">
        <f>AVERAGE($O$4:O369)</f>
        <v>397.8743169398907</v>
      </c>
      <c r="AT369" s="232">
        <f>AVERAGE($P$4:P369)</f>
        <v>66.31238615664844</v>
      </c>
    </row>
    <row r="370" spans="2:46" ht="13.5">
      <c r="B370" s="47">
        <v>367</v>
      </c>
      <c r="C370" s="22" t="s">
        <v>1130</v>
      </c>
      <c r="D370" s="47" t="s">
        <v>1042</v>
      </c>
      <c r="E370" s="47" t="s">
        <v>986</v>
      </c>
      <c r="F370" s="47" t="s">
        <v>1096</v>
      </c>
      <c r="G370" s="47" t="s">
        <v>986</v>
      </c>
      <c r="H370" s="79">
        <v>27</v>
      </c>
      <c r="I370" s="47">
        <v>55</v>
      </c>
      <c r="J370" s="47">
        <v>104</v>
      </c>
      <c r="K370" s="47">
        <v>105</v>
      </c>
      <c r="L370" s="47">
        <v>94</v>
      </c>
      <c r="M370" s="47">
        <v>75</v>
      </c>
      <c r="N370" s="47">
        <v>52</v>
      </c>
      <c r="O370" s="47">
        <f t="shared" si="21"/>
        <v>485</v>
      </c>
      <c r="P370" s="80">
        <f t="shared" si="22"/>
        <v>80.83333333333333</v>
      </c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  <c r="AG370" s="47"/>
      <c r="AH370" s="228" t="s">
        <v>1125</v>
      </c>
      <c r="AI370" s="423" t="s">
        <v>1036</v>
      </c>
      <c r="AJ370" s="424"/>
      <c r="AK370" s="425"/>
      <c r="AM370" s="232">
        <f>AVERAGE($I$4:I370)</f>
        <v>65.77111716621253</v>
      </c>
      <c r="AN370" s="232">
        <f>AVERAGE($J$4:J370)</f>
        <v>70.2125340599455</v>
      </c>
      <c r="AO370" s="232">
        <f>AVERAGE($K$4:K370)</f>
        <v>66.8991825613079</v>
      </c>
      <c r="AP370" s="232">
        <f>AVERAGE($L$4:L370)</f>
        <v>65.1008174386921</v>
      </c>
      <c r="AQ370" s="232">
        <f>AVERAGE($M$4:M370)</f>
        <v>66.26975476839237</v>
      </c>
      <c r="AR370" s="232">
        <f>AVERAGE($N$4:N370)</f>
        <v>63.858310626702995</v>
      </c>
      <c r="AS370" s="232">
        <f>AVERAGE($O$4:O370)</f>
        <v>398.1117166212534</v>
      </c>
      <c r="AT370" s="232">
        <f>AVERAGE($P$4:P370)</f>
        <v>66.3519527702089</v>
      </c>
    </row>
    <row r="371" spans="2:46" ht="13.5">
      <c r="B371" s="47">
        <v>368</v>
      </c>
      <c r="C371" s="22" t="s">
        <v>1131</v>
      </c>
      <c r="D371" s="47" t="s">
        <v>1042</v>
      </c>
      <c r="E371" s="47" t="s">
        <v>986</v>
      </c>
      <c r="F371" s="47" t="s">
        <v>1096</v>
      </c>
      <c r="G371" s="47" t="s">
        <v>986</v>
      </c>
      <c r="H371" s="79">
        <v>22.6</v>
      </c>
      <c r="I371" s="47">
        <v>55</v>
      </c>
      <c r="J371" s="47">
        <v>84</v>
      </c>
      <c r="K371" s="47">
        <v>105</v>
      </c>
      <c r="L371" s="47">
        <v>114</v>
      </c>
      <c r="M371" s="47">
        <v>75</v>
      </c>
      <c r="N371" s="47">
        <v>52</v>
      </c>
      <c r="O371" s="47">
        <f t="shared" si="21"/>
        <v>485</v>
      </c>
      <c r="P371" s="80">
        <f t="shared" si="22"/>
        <v>80.83333333333333</v>
      </c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F371" s="47"/>
      <c r="AG371" s="47"/>
      <c r="AH371" s="229" t="s">
        <v>1033</v>
      </c>
      <c r="AI371" s="423" t="s">
        <v>1036</v>
      </c>
      <c r="AJ371" s="424"/>
      <c r="AK371" s="425"/>
      <c r="AM371" s="232">
        <f>AVERAGE($I$4:I371)</f>
        <v>65.74184782608695</v>
      </c>
      <c r="AN371" s="232">
        <f>AVERAGE($J$4:J371)</f>
        <v>70.25</v>
      </c>
      <c r="AO371" s="232">
        <f>AVERAGE($K$4:K371)</f>
        <v>67.00271739130434</v>
      </c>
      <c r="AP371" s="232">
        <f>AVERAGE($L$4:L371)</f>
        <v>65.2336956521739</v>
      </c>
      <c r="AQ371" s="232">
        <f>AVERAGE($M$4:M371)</f>
        <v>66.29347826086956</v>
      </c>
      <c r="AR371" s="232">
        <f>AVERAGE($N$4:N371)</f>
        <v>63.82608695652174</v>
      </c>
      <c r="AS371" s="232">
        <f>AVERAGE($O$4:O371)</f>
        <v>398.3478260869565</v>
      </c>
      <c r="AT371" s="232">
        <f>AVERAGE($P$4:P371)</f>
        <v>66.39130434782608</v>
      </c>
    </row>
    <row r="372" spans="2:46" ht="13.5">
      <c r="B372" s="47">
        <v>369</v>
      </c>
      <c r="C372" s="22" t="s">
        <v>1132</v>
      </c>
      <c r="D372" s="47" t="s">
        <v>1042</v>
      </c>
      <c r="E372" s="47" t="s">
        <v>985</v>
      </c>
      <c r="F372" s="47" t="s">
        <v>1096</v>
      </c>
      <c r="G372" s="47" t="s">
        <v>1005</v>
      </c>
      <c r="H372" s="79">
        <v>23.4</v>
      </c>
      <c r="I372" s="47">
        <v>100</v>
      </c>
      <c r="J372" s="47">
        <v>90</v>
      </c>
      <c r="K372" s="47">
        <v>130</v>
      </c>
      <c r="L372" s="47">
        <v>45</v>
      </c>
      <c r="M372" s="47">
        <v>65</v>
      </c>
      <c r="N372" s="47">
        <v>55</v>
      </c>
      <c r="O372" s="47">
        <f t="shared" si="21"/>
        <v>485</v>
      </c>
      <c r="P372" s="80">
        <f t="shared" si="22"/>
        <v>80.83333333333333</v>
      </c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228" t="s">
        <v>167</v>
      </c>
      <c r="AI372" s="423" t="s">
        <v>167</v>
      </c>
      <c r="AJ372" s="424"/>
      <c r="AK372" s="425"/>
      <c r="AM372" s="232">
        <f>AVERAGE($I$4:I372)</f>
        <v>65.83468834688347</v>
      </c>
      <c r="AN372" s="232">
        <f>AVERAGE($J$4:J372)</f>
        <v>70.30352303523036</v>
      </c>
      <c r="AO372" s="232">
        <f>AVERAGE($K$4:K372)</f>
        <v>67.17344173441734</v>
      </c>
      <c r="AP372" s="232">
        <f>AVERAGE($L$4:L372)</f>
        <v>65.17886178861788</v>
      </c>
      <c r="AQ372" s="232">
        <f>AVERAGE($M$4:M372)</f>
        <v>66.289972899729</v>
      </c>
      <c r="AR372" s="232">
        <f>AVERAGE($N$4:N372)</f>
        <v>63.80216802168022</v>
      </c>
      <c r="AS372" s="232">
        <f>AVERAGE($O$4:O372)</f>
        <v>398.58265582655827</v>
      </c>
      <c r="AT372" s="232">
        <f>AVERAGE($P$4:P372)</f>
        <v>66.4304426377597</v>
      </c>
    </row>
    <row r="373" spans="2:46" ht="13.5">
      <c r="B373" s="47">
        <v>370</v>
      </c>
      <c r="C373" s="22" t="s">
        <v>1133</v>
      </c>
      <c r="D373" s="47" t="s">
        <v>1042</v>
      </c>
      <c r="E373" s="47" t="s">
        <v>986</v>
      </c>
      <c r="F373" s="47" t="s">
        <v>1096</v>
      </c>
      <c r="G373" s="47" t="s">
        <v>986</v>
      </c>
      <c r="H373" s="79">
        <v>8.7</v>
      </c>
      <c r="I373" s="47">
        <v>43</v>
      </c>
      <c r="J373" s="47">
        <v>30</v>
      </c>
      <c r="K373" s="47">
        <v>55</v>
      </c>
      <c r="L373" s="47">
        <v>40</v>
      </c>
      <c r="M373" s="47">
        <v>65</v>
      </c>
      <c r="N373" s="47">
        <v>97</v>
      </c>
      <c r="O373" s="47">
        <f t="shared" si="21"/>
        <v>330</v>
      </c>
      <c r="P373" s="80">
        <f t="shared" si="22"/>
        <v>55</v>
      </c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47"/>
      <c r="AF373" s="47"/>
      <c r="AG373" s="47"/>
      <c r="AH373" s="228" t="s">
        <v>167</v>
      </c>
      <c r="AI373" s="423" t="s">
        <v>167</v>
      </c>
      <c r="AJ373" s="424"/>
      <c r="AK373" s="425"/>
      <c r="AM373" s="232">
        <f>AVERAGE($I$4:I373)</f>
        <v>65.77297297297298</v>
      </c>
      <c r="AN373" s="232">
        <f>AVERAGE($J$4:J373)</f>
        <v>70.19459459459459</v>
      </c>
      <c r="AO373" s="232">
        <f>AVERAGE($K$4:K373)</f>
        <v>67.14054054054054</v>
      </c>
      <c r="AP373" s="232">
        <f>AVERAGE($L$4:L373)</f>
        <v>65.1108108108108</v>
      </c>
      <c r="AQ373" s="232">
        <f>AVERAGE($M$4:M373)</f>
        <v>66.28648648648648</v>
      </c>
      <c r="AR373" s="232">
        <f>AVERAGE($N$4:N373)</f>
        <v>63.891891891891895</v>
      </c>
      <c r="AS373" s="232">
        <f>AVERAGE($O$4:O373)</f>
        <v>398.3972972972973</v>
      </c>
      <c r="AT373" s="232">
        <f>AVERAGE($P$4:P373)</f>
        <v>66.39954954954953</v>
      </c>
    </row>
    <row r="374" spans="2:46" ht="13.5">
      <c r="B374" s="47">
        <v>371</v>
      </c>
      <c r="C374" s="22" t="s">
        <v>1134</v>
      </c>
      <c r="D374" s="47" t="s">
        <v>1066</v>
      </c>
      <c r="E374" s="47" t="s">
        <v>986</v>
      </c>
      <c r="F374" s="47" t="s">
        <v>1005</v>
      </c>
      <c r="G374" s="47" t="s">
        <v>986</v>
      </c>
      <c r="H374" s="79">
        <v>42.1</v>
      </c>
      <c r="I374" s="47">
        <v>45</v>
      </c>
      <c r="J374" s="47">
        <v>75</v>
      </c>
      <c r="K374" s="47">
        <v>60</v>
      </c>
      <c r="L374" s="47">
        <v>40</v>
      </c>
      <c r="M374" s="47">
        <v>30</v>
      </c>
      <c r="N374" s="47">
        <v>50</v>
      </c>
      <c r="O374" s="47">
        <f t="shared" si="21"/>
        <v>300</v>
      </c>
      <c r="P374" s="80">
        <f t="shared" si="22"/>
        <v>50</v>
      </c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/>
      <c r="AF374" s="47"/>
      <c r="AG374" s="47"/>
      <c r="AH374" s="228" t="s">
        <v>167</v>
      </c>
      <c r="AI374" s="371" t="s">
        <v>168</v>
      </c>
      <c r="AJ374" s="371"/>
      <c r="AK374" s="371"/>
      <c r="AM374" s="232">
        <f>AVERAGE($I$4:I374)</f>
        <v>65.71698113207547</v>
      </c>
      <c r="AN374" s="232">
        <f>AVERAGE($J$4:J374)</f>
        <v>70.20754716981132</v>
      </c>
      <c r="AO374" s="232">
        <f>AVERAGE($K$4:K374)</f>
        <v>67.12129380053908</v>
      </c>
      <c r="AP374" s="232">
        <f>AVERAGE($L$4:L374)</f>
        <v>65.04312668463612</v>
      </c>
      <c r="AQ374" s="232">
        <f>AVERAGE($M$4:M374)</f>
        <v>66.18867924528301</v>
      </c>
      <c r="AR374" s="232">
        <f>AVERAGE($N$4:N374)</f>
        <v>63.8544474393531</v>
      </c>
      <c r="AS374" s="232">
        <f>AVERAGE($O$4:O374)</f>
        <v>398.1320754716981</v>
      </c>
      <c r="AT374" s="232">
        <f>AVERAGE($P$4:P374)</f>
        <v>66.35534591194967</v>
      </c>
    </row>
    <row r="375" spans="2:46" ht="13.5">
      <c r="B375" s="47">
        <v>372</v>
      </c>
      <c r="C375" s="22" t="s">
        <v>1135</v>
      </c>
      <c r="D375" s="47" t="s">
        <v>1066</v>
      </c>
      <c r="E375" s="47" t="s">
        <v>986</v>
      </c>
      <c r="F375" s="47" t="s">
        <v>1005</v>
      </c>
      <c r="G375" s="47" t="s">
        <v>986</v>
      </c>
      <c r="H375" s="79">
        <v>110.5</v>
      </c>
      <c r="I375" s="47">
        <v>65</v>
      </c>
      <c r="J375" s="47">
        <v>95</v>
      </c>
      <c r="K375" s="47">
        <v>100</v>
      </c>
      <c r="L375" s="47">
        <v>60</v>
      </c>
      <c r="M375" s="47">
        <v>50</v>
      </c>
      <c r="N375" s="47">
        <v>50</v>
      </c>
      <c r="O375" s="47">
        <f t="shared" si="21"/>
        <v>420</v>
      </c>
      <c r="P375" s="80">
        <f t="shared" si="22"/>
        <v>70</v>
      </c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  <c r="AG375" s="47"/>
      <c r="AH375" s="228" t="s">
        <v>169</v>
      </c>
      <c r="AI375" s="371" t="s">
        <v>168</v>
      </c>
      <c r="AJ375" s="371"/>
      <c r="AK375" s="371"/>
      <c r="AM375" s="232">
        <f>AVERAGE($I$4:I375)</f>
        <v>65.71505376344086</v>
      </c>
      <c r="AN375" s="232">
        <f>AVERAGE($J$4:J375)</f>
        <v>70.2741935483871</v>
      </c>
      <c r="AO375" s="232">
        <f>AVERAGE($K$4:K375)</f>
        <v>67.20967741935483</v>
      </c>
      <c r="AP375" s="232">
        <f>AVERAGE($L$4:L375)</f>
        <v>65.02956989247312</v>
      </c>
      <c r="AQ375" s="232">
        <f>AVERAGE($M$4:M375)</f>
        <v>66.14516129032258</v>
      </c>
      <c r="AR375" s="232">
        <f>AVERAGE($N$4:N375)</f>
        <v>63.81720430107527</v>
      </c>
      <c r="AS375" s="232">
        <f>AVERAGE($O$4:O375)</f>
        <v>398.19086021505376</v>
      </c>
      <c r="AT375" s="232">
        <f>AVERAGE($P$4:P375)</f>
        <v>66.36514336917561</v>
      </c>
    </row>
    <row r="376" spans="2:46" ht="13.5">
      <c r="B376" s="47">
        <v>373</v>
      </c>
      <c r="C376" s="22" t="s">
        <v>1136</v>
      </c>
      <c r="D376" s="47" t="s">
        <v>1066</v>
      </c>
      <c r="E376" s="47" t="s">
        <v>1073</v>
      </c>
      <c r="F376" s="47" t="s">
        <v>1003</v>
      </c>
      <c r="G376" s="47" t="s">
        <v>986</v>
      </c>
      <c r="H376" s="79">
        <v>102.6</v>
      </c>
      <c r="I376" s="47">
        <v>95</v>
      </c>
      <c r="J376" s="47">
        <v>135</v>
      </c>
      <c r="K376" s="47">
        <v>80</v>
      </c>
      <c r="L376" s="47">
        <v>110</v>
      </c>
      <c r="M376" s="47">
        <v>80</v>
      </c>
      <c r="N376" s="47">
        <v>100</v>
      </c>
      <c r="O376" s="47">
        <f t="shared" si="21"/>
        <v>600</v>
      </c>
      <c r="P376" s="80">
        <f t="shared" si="22"/>
        <v>100</v>
      </c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  <c r="AE376" s="47"/>
      <c r="AF376" s="47"/>
      <c r="AG376" s="47"/>
      <c r="AH376" s="228" t="s">
        <v>169</v>
      </c>
      <c r="AI376" s="371" t="s">
        <v>167</v>
      </c>
      <c r="AJ376" s="371"/>
      <c r="AK376" s="371"/>
      <c r="AM376" s="232">
        <f>AVERAGE($I$4:I376)</f>
        <v>65.79356568364611</v>
      </c>
      <c r="AN376" s="232">
        <f>AVERAGE($J$4:J376)</f>
        <v>70.44772117962466</v>
      </c>
      <c r="AO376" s="232">
        <f>AVERAGE($K$4:K376)</f>
        <v>67.24396782841823</v>
      </c>
      <c r="AP376" s="232">
        <f>AVERAGE($L$4:L376)</f>
        <v>65.15013404825737</v>
      </c>
      <c r="AQ376" s="232">
        <f>AVERAGE($M$4:M376)</f>
        <v>66.1823056300268</v>
      </c>
      <c r="AR376" s="232">
        <f>AVERAGE($N$4:N376)</f>
        <v>63.9142091152815</v>
      </c>
      <c r="AS376" s="232">
        <f>AVERAGE($O$4:O376)</f>
        <v>398.7319034852547</v>
      </c>
      <c r="AT376" s="232">
        <f>AVERAGE($P$4:P376)</f>
        <v>66.45531724754244</v>
      </c>
    </row>
    <row r="377" spans="2:46" ht="13.5">
      <c r="B377" s="47">
        <v>374</v>
      </c>
      <c r="C377" s="22" t="s">
        <v>574</v>
      </c>
      <c r="D377" s="47" t="s">
        <v>990</v>
      </c>
      <c r="E377" s="47" t="s">
        <v>1010</v>
      </c>
      <c r="F377" s="47" t="s">
        <v>1137</v>
      </c>
      <c r="G377" s="47" t="s">
        <v>986</v>
      </c>
      <c r="H377" s="79">
        <v>95.2</v>
      </c>
      <c r="I377" s="47">
        <v>40</v>
      </c>
      <c r="J377" s="47">
        <v>55</v>
      </c>
      <c r="K377" s="47">
        <v>80</v>
      </c>
      <c r="L377" s="47">
        <v>35</v>
      </c>
      <c r="M377" s="47">
        <v>60</v>
      </c>
      <c r="N377" s="47">
        <v>30</v>
      </c>
      <c r="O377" s="47">
        <f t="shared" si="21"/>
        <v>300</v>
      </c>
      <c r="P377" s="80">
        <f t="shared" si="22"/>
        <v>50</v>
      </c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  <c r="AF377" s="47"/>
      <c r="AG377" s="47"/>
      <c r="AH377" s="228" t="s">
        <v>167</v>
      </c>
      <c r="AI377" s="371" t="s">
        <v>168</v>
      </c>
      <c r="AJ377" s="371"/>
      <c r="AK377" s="371"/>
      <c r="AM377" s="232">
        <f>AVERAGE($I$4:I377)</f>
        <v>65.72459893048128</v>
      </c>
      <c r="AN377" s="232">
        <f>AVERAGE($J$4:J377)</f>
        <v>70.40641711229947</v>
      </c>
      <c r="AO377" s="232">
        <f>AVERAGE($K$4:K377)</f>
        <v>67.27807486631016</v>
      </c>
      <c r="AP377" s="232">
        <f>AVERAGE($L$4:L377)</f>
        <v>65.06951871657753</v>
      </c>
      <c r="AQ377" s="232">
        <f>AVERAGE($M$4:M377)</f>
        <v>66.16577540106952</v>
      </c>
      <c r="AR377" s="232">
        <f>AVERAGE($N$4:N377)</f>
        <v>63.8235294117647</v>
      </c>
      <c r="AS377" s="232">
        <f>AVERAGE($O$4:O377)</f>
        <v>398.46791443850265</v>
      </c>
      <c r="AT377" s="232">
        <f>AVERAGE($P$4:P377)</f>
        <v>66.41131907308376</v>
      </c>
    </row>
    <row r="378" spans="2:46" ht="13.5">
      <c r="B378" s="47">
        <v>375</v>
      </c>
      <c r="C378" s="22" t="s">
        <v>1138</v>
      </c>
      <c r="D378" s="47" t="s">
        <v>990</v>
      </c>
      <c r="E378" s="47" t="s">
        <v>1010</v>
      </c>
      <c r="F378" s="47" t="s">
        <v>1137</v>
      </c>
      <c r="G378" s="47" t="s">
        <v>986</v>
      </c>
      <c r="H378" s="79">
        <v>202.5</v>
      </c>
      <c r="I378" s="47">
        <v>60</v>
      </c>
      <c r="J378" s="47">
        <v>75</v>
      </c>
      <c r="K378" s="47">
        <v>100</v>
      </c>
      <c r="L378" s="47">
        <v>55</v>
      </c>
      <c r="M378" s="47">
        <v>80</v>
      </c>
      <c r="N378" s="47">
        <v>50</v>
      </c>
      <c r="O378" s="47">
        <f t="shared" si="21"/>
        <v>420</v>
      </c>
      <c r="P378" s="80">
        <f t="shared" si="22"/>
        <v>70</v>
      </c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F378" s="47"/>
      <c r="AG378" s="47"/>
      <c r="AH378" s="228" t="s">
        <v>169</v>
      </c>
      <c r="AI378" s="371" t="s">
        <v>168</v>
      </c>
      <c r="AJ378" s="371"/>
      <c r="AK378" s="371"/>
      <c r="AM378" s="232">
        <f>AVERAGE($I$4:I378)</f>
        <v>65.70933333333333</v>
      </c>
      <c r="AN378" s="232">
        <f>AVERAGE($J$4:J378)</f>
        <v>70.41866666666667</v>
      </c>
      <c r="AO378" s="232">
        <f>AVERAGE($K$4:K378)</f>
        <v>67.36533333333334</v>
      </c>
      <c r="AP378" s="232">
        <f>AVERAGE($L$4:L378)</f>
        <v>65.04266666666666</v>
      </c>
      <c r="AQ378" s="232">
        <f>AVERAGE($M$4:M378)</f>
        <v>66.20266666666667</v>
      </c>
      <c r="AR378" s="232">
        <f>AVERAGE($N$4:N378)</f>
        <v>63.78666666666667</v>
      </c>
      <c r="AS378" s="232">
        <f>AVERAGE($O$4:O378)</f>
        <v>398.5253333333333</v>
      </c>
      <c r="AT378" s="232">
        <f>AVERAGE($P$4:P378)</f>
        <v>66.42088888888888</v>
      </c>
    </row>
    <row r="379" spans="2:46" ht="13.5">
      <c r="B379" s="47">
        <v>376</v>
      </c>
      <c r="C379" s="22" t="s">
        <v>1139</v>
      </c>
      <c r="D379" s="47" t="s">
        <v>990</v>
      </c>
      <c r="E379" s="47" t="s">
        <v>1010</v>
      </c>
      <c r="F379" s="47" t="s">
        <v>1137</v>
      </c>
      <c r="G379" s="47" t="s">
        <v>986</v>
      </c>
      <c r="H379" s="79">
        <v>550</v>
      </c>
      <c r="I379" s="47">
        <v>80</v>
      </c>
      <c r="J379" s="47">
        <v>135</v>
      </c>
      <c r="K379" s="47">
        <v>130</v>
      </c>
      <c r="L379" s="47">
        <v>95</v>
      </c>
      <c r="M379" s="47">
        <v>90</v>
      </c>
      <c r="N379" s="47">
        <v>70</v>
      </c>
      <c r="O379" s="47">
        <f t="shared" si="21"/>
        <v>600</v>
      </c>
      <c r="P379" s="80">
        <f t="shared" si="22"/>
        <v>100</v>
      </c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  <c r="AE379" s="47"/>
      <c r="AF379" s="47"/>
      <c r="AG379" s="47"/>
      <c r="AH379" s="228" t="s">
        <v>169</v>
      </c>
      <c r="AI379" s="371" t="s">
        <v>167</v>
      </c>
      <c r="AJ379" s="371"/>
      <c r="AK379" s="371"/>
      <c r="AM379" s="232">
        <f>AVERAGE($I$4:I379)</f>
        <v>65.74734042553192</v>
      </c>
      <c r="AN379" s="232">
        <f>AVERAGE($J$4:J379)</f>
        <v>70.59042553191489</v>
      </c>
      <c r="AO379" s="232">
        <f>AVERAGE($K$4:K379)</f>
        <v>67.53191489361703</v>
      </c>
      <c r="AP379" s="232">
        <f>AVERAGE($L$4:L379)</f>
        <v>65.12234042553192</v>
      </c>
      <c r="AQ379" s="232">
        <f>AVERAGE($M$4:M379)</f>
        <v>66.26595744680851</v>
      </c>
      <c r="AR379" s="232">
        <f>AVERAGE($N$4:N379)</f>
        <v>63.8031914893617</v>
      </c>
      <c r="AS379" s="232">
        <f>AVERAGE($O$4:O379)</f>
        <v>399.06117021276594</v>
      </c>
      <c r="AT379" s="232">
        <f>AVERAGE($P$4:P379)</f>
        <v>66.51019503546098</v>
      </c>
    </row>
    <row r="380" spans="2:46" ht="13.5">
      <c r="B380" s="47">
        <v>377</v>
      </c>
      <c r="C380" s="22" t="s">
        <v>1140</v>
      </c>
      <c r="D380" s="47" t="s">
        <v>985</v>
      </c>
      <c r="E380" s="47" t="s">
        <v>986</v>
      </c>
      <c r="F380" s="47" t="s">
        <v>1137</v>
      </c>
      <c r="G380" s="47" t="s">
        <v>986</v>
      </c>
      <c r="H380" s="79">
        <v>230</v>
      </c>
      <c r="I380" s="47">
        <v>80</v>
      </c>
      <c r="J380" s="47">
        <v>100</v>
      </c>
      <c r="K380" s="47">
        <v>200</v>
      </c>
      <c r="L380" s="47">
        <v>50</v>
      </c>
      <c r="M380" s="47">
        <v>100</v>
      </c>
      <c r="N380" s="47">
        <v>50</v>
      </c>
      <c r="O380" s="47">
        <f t="shared" si="21"/>
        <v>580</v>
      </c>
      <c r="P380" s="80">
        <f t="shared" si="22"/>
        <v>96.66666666666667</v>
      </c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  <c r="AE380" s="47"/>
      <c r="AF380" s="47"/>
      <c r="AG380" s="47"/>
      <c r="AH380" s="228" t="s">
        <v>167</v>
      </c>
      <c r="AI380" s="423" t="s">
        <v>167</v>
      </c>
      <c r="AJ380" s="424"/>
      <c r="AK380" s="425"/>
      <c r="AM380" s="232">
        <f>AVERAGE($I$4:I380)</f>
        <v>65.78514588859416</v>
      </c>
      <c r="AN380" s="232">
        <f>AVERAGE($J$4:J380)</f>
        <v>70.6684350132626</v>
      </c>
      <c r="AO380" s="232">
        <f>AVERAGE($K$4:K380)</f>
        <v>67.88328912466844</v>
      </c>
      <c r="AP380" s="232">
        <f>AVERAGE($L$4:L380)</f>
        <v>65.08222811671088</v>
      </c>
      <c r="AQ380" s="232">
        <f>AVERAGE($M$4:M380)</f>
        <v>66.35543766578249</v>
      </c>
      <c r="AR380" s="232">
        <f>AVERAGE($N$4:N380)</f>
        <v>63.76657824933687</v>
      </c>
      <c r="AS380" s="232">
        <f>AVERAGE($O$4:O380)</f>
        <v>399.54111405835545</v>
      </c>
      <c r="AT380" s="232">
        <f>AVERAGE($P$4:P380)</f>
        <v>66.59018567639257</v>
      </c>
    </row>
    <row r="381" spans="2:46" ht="13.5">
      <c r="B381" s="47">
        <v>378</v>
      </c>
      <c r="C381" s="22" t="s">
        <v>1141</v>
      </c>
      <c r="D381" s="47" t="s">
        <v>1118</v>
      </c>
      <c r="E381" s="47" t="s">
        <v>986</v>
      </c>
      <c r="F381" s="47" t="s">
        <v>1137</v>
      </c>
      <c r="G381" s="47" t="s">
        <v>986</v>
      </c>
      <c r="H381" s="79">
        <v>175</v>
      </c>
      <c r="I381" s="47">
        <v>80</v>
      </c>
      <c r="J381" s="47">
        <v>50</v>
      </c>
      <c r="K381" s="47">
        <v>100</v>
      </c>
      <c r="L381" s="47">
        <v>100</v>
      </c>
      <c r="M381" s="47">
        <v>200</v>
      </c>
      <c r="N381" s="47">
        <v>50</v>
      </c>
      <c r="O381" s="47">
        <f t="shared" si="21"/>
        <v>580</v>
      </c>
      <c r="P381" s="80">
        <f t="shared" si="22"/>
        <v>96.66666666666667</v>
      </c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  <c r="AG381" s="47"/>
      <c r="AH381" s="228" t="s">
        <v>167</v>
      </c>
      <c r="AI381" s="423" t="s">
        <v>167</v>
      </c>
      <c r="AJ381" s="424"/>
      <c r="AK381" s="425"/>
      <c r="AM381" s="232">
        <f>AVERAGE($I$4:I381)</f>
        <v>65.82275132275132</v>
      </c>
      <c r="AN381" s="232">
        <f>AVERAGE($J$4:J381)</f>
        <v>70.6137566137566</v>
      </c>
      <c r="AO381" s="232">
        <f>AVERAGE($K$4:K381)</f>
        <v>67.96825396825396</v>
      </c>
      <c r="AP381" s="232">
        <f>AVERAGE($L$4:L381)</f>
        <v>65.17460317460318</v>
      </c>
      <c r="AQ381" s="232">
        <f>AVERAGE($M$4:M381)</f>
        <v>66.70899470899471</v>
      </c>
      <c r="AR381" s="232">
        <f>AVERAGE($N$4:N381)</f>
        <v>63.73015873015873</v>
      </c>
      <c r="AS381" s="232">
        <f>AVERAGE($O$4:O381)</f>
        <v>400.01851851851853</v>
      </c>
      <c r="AT381" s="232">
        <f>AVERAGE($P$4:P381)</f>
        <v>66.66975308641975</v>
      </c>
    </row>
    <row r="382" spans="2:46" ht="13.5">
      <c r="B382" s="47">
        <v>379</v>
      </c>
      <c r="C382" s="22" t="s">
        <v>1142</v>
      </c>
      <c r="D382" s="47" t="s">
        <v>990</v>
      </c>
      <c r="E382" s="47" t="s">
        <v>986</v>
      </c>
      <c r="F382" s="47" t="s">
        <v>1137</v>
      </c>
      <c r="G382" s="47" t="s">
        <v>986</v>
      </c>
      <c r="H382" s="79">
        <v>205</v>
      </c>
      <c r="I382" s="47">
        <v>80</v>
      </c>
      <c r="J382" s="47">
        <v>75</v>
      </c>
      <c r="K382" s="47">
        <v>150</v>
      </c>
      <c r="L382" s="47">
        <v>75</v>
      </c>
      <c r="M382" s="47">
        <v>150</v>
      </c>
      <c r="N382" s="47">
        <v>50</v>
      </c>
      <c r="O382" s="47">
        <f t="shared" si="21"/>
        <v>580</v>
      </c>
      <c r="P382" s="80">
        <f t="shared" si="22"/>
        <v>96.66666666666667</v>
      </c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  <c r="AG382" s="47"/>
      <c r="AH382" s="228" t="s">
        <v>167</v>
      </c>
      <c r="AI382" s="423" t="s">
        <v>167</v>
      </c>
      <c r="AJ382" s="424"/>
      <c r="AK382" s="425"/>
      <c r="AM382" s="232">
        <f>AVERAGE($I$4:I382)</f>
        <v>65.86015831134564</v>
      </c>
      <c r="AN382" s="232">
        <f>AVERAGE($J$4:J382)</f>
        <v>70.62532981530343</v>
      </c>
      <c r="AO382" s="232">
        <f>AVERAGE($K$4:K382)</f>
        <v>68.18469656992085</v>
      </c>
      <c r="AP382" s="232">
        <f>AVERAGE($L$4:L382)</f>
        <v>65.2005277044855</v>
      </c>
      <c r="AQ382" s="232">
        <f>AVERAGE($M$4:M382)</f>
        <v>66.9287598944591</v>
      </c>
      <c r="AR382" s="232">
        <f>AVERAGE($N$4:N382)</f>
        <v>63.693931398416886</v>
      </c>
      <c r="AS382" s="232">
        <f>AVERAGE($O$4:O382)</f>
        <v>400.4934036939314</v>
      </c>
      <c r="AT382" s="232">
        <f>AVERAGE($P$4:P382)</f>
        <v>66.74890061565523</v>
      </c>
    </row>
    <row r="383" spans="2:46" ht="13.5">
      <c r="B383" s="47">
        <v>380</v>
      </c>
      <c r="C383" s="22" t="s">
        <v>1143</v>
      </c>
      <c r="D383" s="47" t="s">
        <v>1066</v>
      </c>
      <c r="E383" s="47" t="s">
        <v>1010</v>
      </c>
      <c r="F383" s="47" t="s">
        <v>1067</v>
      </c>
      <c r="G383" s="47" t="s">
        <v>986</v>
      </c>
      <c r="H383" s="79">
        <v>40</v>
      </c>
      <c r="I383" s="47">
        <v>80</v>
      </c>
      <c r="J383" s="47">
        <v>80</v>
      </c>
      <c r="K383" s="47">
        <v>90</v>
      </c>
      <c r="L383" s="47">
        <v>110</v>
      </c>
      <c r="M383" s="47">
        <v>130</v>
      </c>
      <c r="N383" s="47">
        <v>110</v>
      </c>
      <c r="O383" s="47">
        <f t="shared" si="21"/>
        <v>600</v>
      </c>
      <c r="P383" s="80">
        <f t="shared" si="22"/>
        <v>100</v>
      </c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  <c r="AG383" s="47"/>
      <c r="AH383" s="228" t="s">
        <v>167</v>
      </c>
      <c r="AI383" s="423" t="s">
        <v>167</v>
      </c>
      <c r="AJ383" s="424"/>
      <c r="AK383" s="425"/>
      <c r="AM383" s="232">
        <f>AVERAGE($I$4:I383)</f>
        <v>65.89736842105263</v>
      </c>
      <c r="AN383" s="232">
        <f>AVERAGE($J$4:J383)</f>
        <v>70.65</v>
      </c>
      <c r="AO383" s="232">
        <f>AVERAGE($K$4:K383)</f>
        <v>68.2421052631579</v>
      </c>
      <c r="AP383" s="232">
        <f>AVERAGE($L$4:L383)</f>
        <v>65.31842105263158</v>
      </c>
      <c r="AQ383" s="232">
        <f>AVERAGE($M$4:M383)</f>
        <v>67.09473684210526</v>
      </c>
      <c r="AR383" s="232">
        <f>AVERAGE($N$4:N383)</f>
        <v>63.81578947368421</v>
      </c>
      <c r="AS383" s="232">
        <f>AVERAGE($O$4:O383)</f>
        <v>401.0184210526316</v>
      </c>
      <c r="AT383" s="232">
        <f>AVERAGE($P$4:P383)</f>
        <v>66.83640350877192</v>
      </c>
    </row>
    <row r="384" spans="2:46" ht="13.5">
      <c r="B384" s="47">
        <v>381</v>
      </c>
      <c r="C384" s="22" t="s">
        <v>1144</v>
      </c>
      <c r="D384" s="47" t="s">
        <v>1066</v>
      </c>
      <c r="E384" s="47" t="s">
        <v>1010</v>
      </c>
      <c r="F384" s="47" t="s">
        <v>1067</v>
      </c>
      <c r="G384" s="47" t="s">
        <v>986</v>
      </c>
      <c r="H384" s="79">
        <v>60</v>
      </c>
      <c r="I384" s="47">
        <v>80</v>
      </c>
      <c r="J384" s="47">
        <v>90</v>
      </c>
      <c r="K384" s="47">
        <v>80</v>
      </c>
      <c r="L384" s="47">
        <v>130</v>
      </c>
      <c r="M384" s="47">
        <v>110</v>
      </c>
      <c r="N384" s="47">
        <v>110</v>
      </c>
      <c r="O384" s="47">
        <f t="shared" si="21"/>
        <v>600</v>
      </c>
      <c r="P384" s="80">
        <f t="shared" si="22"/>
        <v>100</v>
      </c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  <c r="AG384" s="47"/>
      <c r="AH384" s="228" t="s">
        <v>167</v>
      </c>
      <c r="AI384" s="423" t="s">
        <v>167</v>
      </c>
      <c r="AJ384" s="424"/>
      <c r="AK384" s="425"/>
      <c r="AM384" s="232">
        <f>AVERAGE($I$4:I384)</f>
        <v>65.93438320209974</v>
      </c>
      <c r="AN384" s="232">
        <f>AVERAGE($J$4:J384)</f>
        <v>70.7007874015748</v>
      </c>
      <c r="AO384" s="232">
        <f>AVERAGE($K$4:K384)</f>
        <v>68.27296587926509</v>
      </c>
      <c r="AP384" s="232">
        <f>AVERAGE($L$4:L384)</f>
        <v>65.48818897637796</v>
      </c>
      <c r="AQ384" s="232">
        <f>AVERAGE($M$4:M384)</f>
        <v>67.20734908136482</v>
      </c>
      <c r="AR384" s="232">
        <f>AVERAGE($N$4:N384)</f>
        <v>63.93700787401575</v>
      </c>
      <c r="AS384" s="232">
        <f>AVERAGE($O$4:O384)</f>
        <v>401.54068241469815</v>
      </c>
      <c r="AT384" s="232">
        <f>AVERAGE($P$4:P384)</f>
        <v>66.92344706911636</v>
      </c>
    </row>
    <row r="385" spans="2:46" ht="13.5">
      <c r="B385" s="47">
        <v>382</v>
      </c>
      <c r="C385" s="22" t="s">
        <v>1145</v>
      </c>
      <c r="D385" s="47" t="s">
        <v>1042</v>
      </c>
      <c r="E385" s="47" t="s">
        <v>986</v>
      </c>
      <c r="F385" s="47" t="s">
        <v>1146</v>
      </c>
      <c r="G385" s="47" t="s">
        <v>986</v>
      </c>
      <c r="H385" s="79">
        <v>352</v>
      </c>
      <c r="I385" s="47">
        <v>100</v>
      </c>
      <c r="J385" s="47">
        <v>100</v>
      </c>
      <c r="K385" s="47">
        <v>90</v>
      </c>
      <c r="L385" s="47">
        <v>150</v>
      </c>
      <c r="M385" s="47">
        <v>140</v>
      </c>
      <c r="N385" s="47">
        <v>90</v>
      </c>
      <c r="O385" s="47">
        <f t="shared" si="21"/>
        <v>670</v>
      </c>
      <c r="P385" s="80">
        <f t="shared" si="22"/>
        <v>111.66666666666667</v>
      </c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  <c r="AG385" s="47"/>
      <c r="AH385" s="228" t="s">
        <v>167</v>
      </c>
      <c r="AI385" s="423" t="s">
        <v>167</v>
      </c>
      <c r="AJ385" s="424"/>
      <c r="AK385" s="425"/>
      <c r="AM385" s="232">
        <f>AVERAGE($I$4:I385)</f>
        <v>66.02356020942409</v>
      </c>
      <c r="AN385" s="232">
        <f>AVERAGE($J$4:J385)</f>
        <v>70.77748691099477</v>
      </c>
      <c r="AO385" s="232">
        <f>AVERAGE($K$4:K385)</f>
        <v>68.32984293193718</v>
      </c>
      <c r="AP385" s="232">
        <f>AVERAGE($L$4:L385)</f>
        <v>65.70942408376963</v>
      </c>
      <c r="AQ385" s="232">
        <f>AVERAGE($M$4:M385)</f>
        <v>67.3979057591623</v>
      </c>
      <c r="AR385" s="232">
        <f>AVERAGE($N$4:N385)</f>
        <v>64.00523560209425</v>
      </c>
      <c r="AS385" s="232">
        <f>AVERAGE($O$4:O385)</f>
        <v>402.2434554973822</v>
      </c>
      <c r="AT385" s="232">
        <f>AVERAGE($P$4:P385)</f>
        <v>67.04057591623037</v>
      </c>
    </row>
    <row r="386" spans="2:46" ht="13.5">
      <c r="B386" s="47">
        <v>383</v>
      </c>
      <c r="C386" s="22" t="s">
        <v>1147</v>
      </c>
      <c r="D386" s="47" t="s">
        <v>1050</v>
      </c>
      <c r="E386" s="47" t="s">
        <v>986</v>
      </c>
      <c r="F386" s="47" t="s">
        <v>1148</v>
      </c>
      <c r="G386" s="47" t="s">
        <v>986</v>
      </c>
      <c r="H386" s="79">
        <v>950</v>
      </c>
      <c r="I386" s="47">
        <v>100</v>
      </c>
      <c r="J386" s="47">
        <v>150</v>
      </c>
      <c r="K386" s="47">
        <v>140</v>
      </c>
      <c r="L386" s="47">
        <v>100</v>
      </c>
      <c r="M386" s="47">
        <v>90</v>
      </c>
      <c r="N386" s="47">
        <v>90</v>
      </c>
      <c r="O386" s="47">
        <f t="shared" si="21"/>
        <v>670</v>
      </c>
      <c r="P386" s="80">
        <f t="shared" si="22"/>
        <v>111.66666666666667</v>
      </c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  <c r="AG386" s="47"/>
      <c r="AH386" s="228" t="s">
        <v>167</v>
      </c>
      <c r="AI386" s="423" t="s">
        <v>167</v>
      </c>
      <c r="AJ386" s="424"/>
      <c r="AK386" s="425"/>
      <c r="AM386" s="232">
        <f>AVERAGE($I$4:I386)</f>
        <v>66.11227154046998</v>
      </c>
      <c r="AN386" s="232">
        <f>AVERAGE($J$4:J386)</f>
        <v>70.98433420365535</v>
      </c>
      <c r="AO386" s="232">
        <f>AVERAGE($K$4:K386)</f>
        <v>68.51697127937337</v>
      </c>
      <c r="AP386" s="232">
        <f>AVERAGE($L$4:L386)</f>
        <v>65.79895561357702</v>
      </c>
      <c r="AQ386" s="232">
        <f>AVERAGE($M$4:M386)</f>
        <v>67.45691906005221</v>
      </c>
      <c r="AR386" s="232">
        <f>AVERAGE($N$4:N386)</f>
        <v>64.07310704960835</v>
      </c>
      <c r="AS386" s="232">
        <f>AVERAGE($O$4:O386)</f>
        <v>402.94255874673627</v>
      </c>
      <c r="AT386" s="232">
        <f>AVERAGE($P$4:P386)</f>
        <v>67.15709312445605</v>
      </c>
    </row>
    <row r="387" spans="2:46" ht="13.5">
      <c r="B387" s="47">
        <v>384</v>
      </c>
      <c r="C387" s="22" t="s">
        <v>1149</v>
      </c>
      <c r="D387" s="47" t="s">
        <v>1066</v>
      </c>
      <c r="E387" s="47" t="s">
        <v>1073</v>
      </c>
      <c r="F387" s="47" t="s">
        <v>1150</v>
      </c>
      <c r="G387" s="47" t="s">
        <v>986</v>
      </c>
      <c r="H387" s="79">
        <v>206.5</v>
      </c>
      <c r="I387" s="47">
        <v>105</v>
      </c>
      <c r="J387" s="47">
        <v>150</v>
      </c>
      <c r="K387" s="47">
        <v>90</v>
      </c>
      <c r="L387" s="47">
        <v>150</v>
      </c>
      <c r="M387" s="47">
        <v>90</v>
      </c>
      <c r="N387" s="47">
        <v>95</v>
      </c>
      <c r="O387" s="47">
        <f t="shared" si="21"/>
        <v>680</v>
      </c>
      <c r="P387" s="80">
        <f t="shared" si="22"/>
        <v>113.33333333333333</v>
      </c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  <c r="AG387" s="47"/>
      <c r="AH387" s="228" t="s">
        <v>167</v>
      </c>
      <c r="AI387" s="423" t="s">
        <v>167</v>
      </c>
      <c r="AJ387" s="424"/>
      <c r="AK387" s="425"/>
      <c r="AM387" s="232">
        <f>AVERAGE($I$4:I387)</f>
        <v>66.21354166666667</v>
      </c>
      <c r="AN387" s="232">
        <f>AVERAGE($J$4:J387)</f>
        <v>71.19010416666667</v>
      </c>
      <c r="AO387" s="232">
        <f>AVERAGE($K$4:K387)</f>
        <v>68.57291666666667</v>
      </c>
      <c r="AP387" s="232">
        <f>AVERAGE($L$4:L387)</f>
        <v>66.01822916666667</v>
      </c>
      <c r="AQ387" s="232">
        <f>AVERAGE($M$4:M387)</f>
        <v>67.515625</v>
      </c>
      <c r="AR387" s="232">
        <f>AVERAGE($N$4:N387)</f>
        <v>64.15364583333333</v>
      </c>
      <c r="AS387" s="232">
        <f>AVERAGE($O$4:O387)</f>
        <v>403.6640625</v>
      </c>
      <c r="AT387" s="232">
        <f>AVERAGE($P$4:P387)</f>
        <v>67.27734375</v>
      </c>
    </row>
    <row r="388" spans="2:46" ht="13.5">
      <c r="B388" s="47">
        <v>385</v>
      </c>
      <c r="C388" s="22" t="s">
        <v>1151</v>
      </c>
      <c r="D388" s="47" t="s">
        <v>990</v>
      </c>
      <c r="E388" s="47" t="s">
        <v>1010</v>
      </c>
      <c r="F388" s="47" t="s">
        <v>1152</v>
      </c>
      <c r="G388" s="47" t="s">
        <v>986</v>
      </c>
      <c r="H388" s="79">
        <v>1.1</v>
      </c>
      <c r="I388" s="47">
        <v>100</v>
      </c>
      <c r="J388" s="47">
        <v>100</v>
      </c>
      <c r="K388" s="47">
        <v>100</v>
      </c>
      <c r="L388" s="47">
        <v>100</v>
      </c>
      <c r="M388" s="47">
        <v>100</v>
      </c>
      <c r="N388" s="47">
        <v>100</v>
      </c>
      <c r="O388" s="47">
        <f t="shared" si="21"/>
        <v>600</v>
      </c>
      <c r="P388" s="80">
        <f t="shared" si="22"/>
        <v>100</v>
      </c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  <c r="AG388" s="47"/>
      <c r="AH388" s="228" t="s">
        <v>167</v>
      </c>
      <c r="AI388" s="423" t="s">
        <v>167</v>
      </c>
      <c r="AJ388" s="424"/>
      <c r="AK388" s="425"/>
      <c r="AM388" s="232">
        <f>AVERAGE($I$4:I388)</f>
        <v>66.3012987012987</v>
      </c>
      <c r="AN388" s="232">
        <f>AVERAGE($J$4:J388)</f>
        <v>71.26493506493506</v>
      </c>
      <c r="AO388" s="232">
        <f>AVERAGE($K$4:K388)</f>
        <v>68.65454545454546</v>
      </c>
      <c r="AP388" s="232">
        <f>AVERAGE($L$4:L388)</f>
        <v>66.1064935064935</v>
      </c>
      <c r="AQ388" s="232">
        <f>AVERAGE($M$4:M388)</f>
        <v>67.6</v>
      </c>
      <c r="AR388" s="232">
        <f>AVERAGE($N$4:N388)</f>
        <v>64.24675324675324</v>
      </c>
      <c r="AS388" s="232">
        <f>AVERAGE($O$4:O388)</f>
        <v>404.174025974026</v>
      </c>
      <c r="AT388" s="232">
        <f>AVERAGE($P$4:P388)</f>
        <v>67.36233766233767</v>
      </c>
    </row>
    <row r="389" spans="2:46" ht="13.5">
      <c r="B389" s="47">
        <v>386</v>
      </c>
      <c r="C389" s="22" t="s">
        <v>1153</v>
      </c>
      <c r="D389" s="47" t="s">
        <v>1010</v>
      </c>
      <c r="E389" s="47" t="s">
        <v>986</v>
      </c>
      <c r="F389" s="47" t="s">
        <v>1109</v>
      </c>
      <c r="G389" s="47" t="s">
        <v>986</v>
      </c>
      <c r="H389" s="79">
        <v>60.8</v>
      </c>
      <c r="I389" s="47">
        <v>50</v>
      </c>
      <c r="J389" s="47">
        <v>150</v>
      </c>
      <c r="K389" s="47">
        <v>50</v>
      </c>
      <c r="L389" s="47">
        <v>150</v>
      </c>
      <c r="M389" s="47">
        <v>50</v>
      </c>
      <c r="N389" s="47">
        <v>100</v>
      </c>
      <c r="O389" s="47">
        <f t="shared" si="21"/>
        <v>550</v>
      </c>
      <c r="P389" s="80">
        <f t="shared" si="22"/>
        <v>91.66666666666667</v>
      </c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228" t="s">
        <v>167</v>
      </c>
      <c r="AI389" s="423" t="s">
        <v>167</v>
      </c>
      <c r="AJ389" s="424"/>
      <c r="AK389" s="425"/>
      <c r="AL389" s="230" t="s">
        <v>1155</v>
      </c>
      <c r="AM389" s="232">
        <f>AVERAGE($I$4:I389)</f>
        <v>66.25906735751295</v>
      </c>
      <c r="AN389" s="232">
        <f>AVERAGE($J$4:J389)</f>
        <v>71.46891191709845</v>
      </c>
      <c r="AO389" s="232">
        <f>AVERAGE($K$4:K389)</f>
        <v>68.60621761658031</v>
      </c>
      <c r="AP389" s="232">
        <f>AVERAGE($L$4:L389)</f>
        <v>66.3238341968912</v>
      </c>
      <c r="AQ389" s="232">
        <f>AVERAGE($M$4:M389)</f>
        <v>67.55440414507773</v>
      </c>
      <c r="AR389" s="232">
        <f>AVERAGE($N$4:N389)</f>
        <v>64.33937823834196</v>
      </c>
      <c r="AS389" s="232">
        <f>AVERAGE($O$4:O389)</f>
        <v>404.5518134715026</v>
      </c>
      <c r="AT389" s="232">
        <f>AVERAGE($P$4:P389)</f>
        <v>67.42530224525044</v>
      </c>
    </row>
    <row r="390" spans="2:46" ht="13.5">
      <c r="B390" s="47">
        <v>387</v>
      </c>
      <c r="C390" s="22" t="s">
        <v>1156</v>
      </c>
      <c r="D390" s="47" t="s">
        <v>1029</v>
      </c>
      <c r="E390" s="47" t="s">
        <v>986</v>
      </c>
      <c r="F390" s="47" t="s">
        <v>1157</v>
      </c>
      <c r="G390" s="47" t="s">
        <v>986</v>
      </c>
      <c r="H390" s="79">
        <v>10.2</v>
      </c>
      <c r="I390" s="47">
        <v>55</v>
      </c>
      <c r="J390" s="47">
        <v>68</v>
      </c>
      <c r="K390" s="47">
        <v>64</v>
      </c>
      <c r="L390" s="47">
        <v>45</v>
      </c>
      <c r="M390" s="47">
        <v>55</v>
      </c>
      <c r="N390" s="47">
        <v>31</v>
      </c>
      <c r="O390" s="47">
        <f t="shared" si="21"/>
        <v>318</v>
      </c>
      <c r="P390" s="80">
        <f t="shared" si="22"/>
        <v>53</v>
      </c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  <c r="AG390" s="47"/>
      <c r="AH390" s="228" t="s">
        <v>167</v>
      </c>
      <c r="AI390" s="371" t="s">
        <v>168</v>
      </c>
      <c r="AJ390" s="371"/>
      <c r="AK390" s="371"/>
      <c r="AM390" s="232">
        <f>AVERAGE($I$4:I390)</f>
        <v>66.22997416020672</v>
      </c>
      <c r="AN390" s="232">
        <f>AVERAGE($J$4:J390)</f>
        <v>71.45994832041343</v>
      </c>
      <c r="AO390" s="232">
        <f>AVERAGE($K$4:K390)</f>
        <v>68.59431524547804</v>
      </c>
      <c r="AP390" s="232">
        <f>AVERAGE($L$4:L390)</f>
        <v>66.2687338501292</v>
      </c>
      <c r="AQ390" s="232">
        <f>AVERAGE($M$4:M390)</f>
        <v>67.5219638242894</v>
      </c>
      <c r="AR390" s="232">
        <f>AVERAGE($N$4:N390)</f>
        <v>64.2532299741602</v>
      </c>
      <c r="AS390" s="232">
        <f>AVERAGE($O$4:O390)</f>
        <v>404.328165374677</v>
      </c>
      <c r="AT390" s="232">
        <f>AVERAGE($P$4:P390)</f>
        <v>67.38802756244617</v>
      </c>
    </row>
    <row r="391" spans="2:46" ht="13.5">
      <c r="B391" s="47">
        <v>388</v>
      </c>
      <c r="C391" s="22" t="s">
        <v>1158</v>
      </c>
      <c r="D391" s="47" t="s">
        <v>1029</v>
      </c>
      <c r="E391" s="47" t="s">
        <v>986</v>
      </c>
      <c r="F391" s="47" t="s">
        <v>1157</v>
      </c>
      <c r="G391" s="47" t="s">
        <v>986</v>
      </c>
      <c r="H391" s="79">
        <v>97</v>
      </c>
      <c r="I391" s="47">
        <v>75</v>
      </c>
      <c r="J391" s="47">
        <v>89</v>
      </c>
      <c r="K391" s="47">
        <v>85</v>
      </c>
      <c r="L391" s="47">
        <v>55</v>
      </c>
      <c r="M391" s="47">
        <v>65</v>
      </c>
      <c r="N391" s="47">
        <v>36</v>
      </c>
      <c r="O391" s="47">
        <f t="shared" si="21"/>
        <v>405</v>
      </c>
      <c r="P391" s="80">
        <f t="shared" si="22"/>
        <v>67.5</v>
      </c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228" t="s">
        <v>169</v>
      </c>
      <c r="AI391" s="371" t="s">
        <v>168</v>
      </c>
      <c r="AJ391" s="371"/>
      <c r="AK391" s="371"/>
      <c r="AM391" s="232">
        <f>AVERAGE($I$4:I391)</f>
        <v>66.25257731958763</v>
      </c>
      <c r="AN391" s="232">
        <f>AVERAGE($J$4:J391)</f>
        <v>71.50515463917526</v>
      </c>
      <c r="AO391" s="232">
        <f>AVERAGE($K$4:K391)</f>
        <v>68.63659793814433</v>
      </c>
      <c r="AP391" s="232">
        <f>AVERAGE($L$4:L391)</f>
        <v>66.23969072164948</v>
      </c>
      <c r="AQ391" s="232">
        <f>AVERAGE($M$4:M391)</f>
        <v>67.51546391752578</v>
      </c>
      <c r="AR391" s="232">
        <f>AVERAGE($N$4:N391)</f>
        <v>64.18041237113403</v>
      </c>
      <c r="AS391" s="232">
        <f>AVERAGE($O$4:O391)</f>
        <v>404.3298969072165</v>
      </c>
      <c r="AT391" s="232">
        <f>AVERAGE($P$4:P391)</f>
        <v>67.38831615120276</v>
      </c>
    </row>
    <row r="392" spans="2:46" ht="13.5">
      <c r="B392" s="47">
        <v>389</v>
      </c>
      <c r="C392" s="22" t="s">
        <v>1159</v>
      </c>
      <c r="D392" s="47" t="s">
        <v>1029</v>
      </c>
      <c r="E392" s="47" t="s">
        <v>1050</v>
      </c>
      <c r="F392" s="47" t="s">
        <v>1157</v>
      </c>
      <c r="G392" s="47" t="s">
        <v>986</v>
      </c>
      <c r="H392" s="79">
        <v>310</v>
      </c>
      <c r="I392" s="47">
        <v>95</v>
      </c>
      <c r="J392" s="47">
        <v>109</v>
      </c>
      <c r="K392" s="47">
        <v>105</v>
      </c>
      <c r="L392" s="47">
        <v>75</v>
      </c>
      <c r="M392" s="47">
        <v>85</v>
      </c>
      <c r="N392" s="47">
        <v>56</v>
      </c>
      <c r="O392" s="47">
        <f t="shared" si="21"/>
        <v>525</v>
      </c>
      <c r="P392" s="80">
        <f t="shared" si="22"/>
        <v>87.5</v>
      </c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228" t="s">
        <v>169</v>
      </c>
      <c r="AI392" s="371" t="s">
        <v>167</v>
      </c>
      <c r="AJ392" s="371"/>
      <c r="AK392" s="371"/>
      <c r="AM392" s="232">
        <f>AVERAGE($I$4:I392)</f>
        <v>66.32647814910025</v>
      </c>
      <c r="AN392" s="232">
        <f>AVERAGE($J$4:J392)</f>
        <v>71.60154241645245</v>
      </c>
      <c r="AO392" s="232">
        <f>AVERAGE($K$4:K392)</f>
        <v>68.73007712082263</v>
      </c>
      <c r="AP392" s="232">
        <f>AVERAGE($L$4:L392)</f>
        <v>66.26221079691517</v>
      </c>
      <c r="AQ392" s="232">
        <f>AVERAGE($M$4:M392)</f>
        <v>67.56041131105398</v>
      </c>
      <c r="AR392" s="232">
        <f>AVERAGE($N$4:N392)</f>
        <v>64.15938303341902</v>
      </c>
      <c r="AS392" s="232">
        <f>AVERAGE($O$4:O392)</f>
        <v>404.6401028277635</v>
      </c>
      <c r="AT392" s="232">
        <f>AVERAGE($P$4:P392)</f>
        <v>67.44001713796058</v>
      </c>
    </row>
    <row r="393" spans="2:46" ht="13.5">
      <c r="B393" s="47">
        <v>390</v>
      </c>
      <c r="C393" s="22" t="s">
        <v>1160</v>
      </c>
      <c r="D393" s="47" t="s">
        <v>1049</v>
      </c>
      <c r="E393" s="47" t="s">
        <v>986</v>
      </c>
      <c r="F393" s="47" t="s">
        <v>1161</v>
      </c>
      <c r="G393" s="47" t="s">
        <v>986</v>
      </c>
      <c r="H393" s="79">
        <v>6.2</v>
      </c>
      <c r="I393" s="47">
        <v>44</v>
      </c>
      <c r="J393" s="47">
        <v>58</v>
      </c>
      <c r="K393" s="47">
        <v>44</v>
      </c>
      <c r="L393" s="47">
        <v>58</v>
      </c>
      <c r="M393" s="47">
        <v>44</v>
      </c>
      <c r="N393" s="47">
        <v>61</v>
      </c>
      <c r="O393" s="47">
        <f t="shared" si="21"/>
        <v>309</v>
      </c>
      <c r="P393" s="80">
        <f t="shared" si="22"/>
        <v>51.5</v>
      </c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228" t="s">
        <v>167</v>
      </c>
      <c r="AI393" s="371" t="s">
        <v>168</v>
      </c>
      <c r="AJ393" s="371"/>
      <c r="AK393" s="371"/>
      <c r="AM393" s="232">
        <f>AVERAGE($I$4:I393)</f>
        <v>66.26923076923077</v>
      </c>
      <c r="AN393" s="232">
        <f>AVERAGE($J$4:J393)</f>
        <v>71.56666666666666</v>
      </c>
      <c r="AO393" s="232">
        <f>AVERAGE($K$4:K393)</f>
        <v>68.66666666666667</v>
      </c>
      <c r="AP393" s="232">
        <f>AVERAGE($L$4:L393)</f>
        <v>66.24102564102564</v>
      </c>
      <c r="AQ393" s="232">
        <f>AVERAGE($M$4:M393)</f>
        <v>67.5</v>
      </c>
      <c r="AR393" s="232">
        <f>AVERAGE($N$4:N393)</f>
        <v>64.15128205128205</v>
      </c>
      <c r="AS393" s="232">
        <f>AVERAGE($O$4:O393)</f>
        <v>404.3948717948718</v>
      </c>
      <c r="AT393" s="232">
        <f>AVERAGE($P$4:P393)</f>
        <v>67.3991452991453</v>
      </c>
    </row>
    <row r="394" spans="2:46" ht="13.5">
      <c r="B394" s="47">
        <v>391</v>
      </c>
      <c r="C394" s="22" t="s">
        <v>1162</v>
      </c>
      <c r="D394" s="47" t="s">
        <v>1049</v>
      </c>
      <c r="E394" s="47" t="s">
        <v>1009</v>
      </c>
      <c r="F394" s="47" t="s">
        <v>1161</v>
      </c>
      <c r="G394" s="47" t="s">
        <v>986</v>
      </c>
      <c r="H394" s="79">
        <v>22</v>
      </c>
      <c r="I394" s="47">
        <v>64</v>
      </c>
      <c r="J394" s="47">
        <v>78</v>
      </c>
      <c r="K394" s="47">
        <v>52</v>
      </c>
      <c r="L394" s="47">
        <v>78</v>
      </c>
      <c r="M394" s="47">
        <v>52</v>
      </c>
      <c r="N394" s="47">
        <v>81</v>
      </c>
      <c r="O394" s="47">
        <f t="shared" si="21"/>
        <v>405</v>
      </c>
      <c r="P394" s="80">
        <f t="shared" si="22"/>
        <v>67.5</v>
      </c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  <c r="AG394" s="47"/>
      <c r="AH394" s="228" t="s">
        <v>169</v>
      </c>
      <c r="AI394" s="371" t="s">
        <v>168</v>
      </c>
      <c r="AJ394" s="371"/>
      <c r="AK394" s="371"/>
      <c r="AM394" s="232">
        <f>AVERAGE($I$4:I394)</f>
        <v>66.26342710997443</v>
      </c>
      <c r="AN394" s="232">
        <f>AVERAGE($J$4:J394)</f>
        <v>71.58312020460357</v>
      </c>
      <c r="AO394" s="232">
        <f>AVERAGE($K$4:K394)</f>
        <v>68.62404092071611</v>
      </c>
      <c r="AP394" s="232">
        <f>AVERAGE($L$4:L394)</f>
        <v>66.27109974424552</v>
      </c>
      <c r="AQ394" s="232">
        <f>AVERAGE($M$4:M394)</f>
        <v>67.46035805626599</v>
      </c>
      <c r="AR394" s="232">
        <f>AVERAGE($N$4:N394)</f>
        <v>64.19437340153452</v>
      </c>
      <c r="AS394" s="232">
        <f>AVERAGE($O$4:O394)</f>
        <v>404.39641943734017</v>
      </c>
      <c r="AT394" s="232">
        <f>AVERAGE($P$4:P394)</f>
        <v>67.39940323955669</v>
      </c>
    </row>
    <row r="395" spans="2:46" ht="13.5">
      <c r="B395" s="47">
        <v>392</v>
      </c>
      <c r="C395" s="22" t="s">
        <v>1163</v>
      </c>
      <c r="D395" s="47" t="s">
        <v>1049</v>
      </c>
      <c r="E395" s="47" t="s">
        <v>1009</v>
      </c>
      <c r="F395" s="47" t="s">
        <v>1161</v>
      </c>
      <c r="G395" s="47" t="s">
        <v>986</v>
      </c>
      <c r="H395" s="79">
        <v>55</v>
      </c>
      <c r="I395" s="47">
        <v>76</v>
      </c>
      <c r="J395" s="47">
        <v>104</v>
      </c>
      <c r="K395" s="47">
        <v>71</v>
      </c>
      <c r="L395" s="47">
        <v>104</v>
      </c>
      <c r="M395" s="47">
        <v>71</v>
      </c>
      <c r="N395" s="47">
        <v>108</v>
      </c>
      <c r="O395" s="47">
        <f t="shared" si="21"/>
        <v>534</v>
      </c>
      <c r="P395" s="80">
        <f t="shared" si="22"/>
        <v>89</v>
      </c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  <c r="AG395" s="47"/>
      <c r="AH395" s="228" t="s">
        <v>169</v>
      </c>
      <c r="AI395" s="371" t="s">
        <v>167</v>
      </c>
      <c r="AJ395" s="371"/>
      <c r="AK395" s="371"/>
      <c r="AM395" s="232">
        <f>AVERAGE($I$4:I395)</f>
        <v>66.28826530612245</v>
      </c>
      <c r="AN395" s="232">
        <f>AVERAGE($J$4:J395)</f>
        <v>71.66581632653062</v>
      </c>
      <c r="AO395" s="232">
        <f>AVERAGE($K$4:K395)</f>
        <v>68.63010204081633</v>
      </c>
      <c r="AP395" s="232">
        <f>AVERAGE($L$4:L395)</f>
        <v>66.36734693877551</v>
      </c>
      <c r="AQ395" s="232">
        <f>AVERAGE($M$4:M395)</f>
        <v>67.46938775510205</v>
      </c>
      <c r="AR395" s="232">
        <f>AVERAGE($N$4:N395)</f>
        <v>64.3061224489796</v>
      </c>
      <c r="AS395" s="232">
        <f>AVERAGE($O$4:O395)</f>
        <v>404.7270408163265</v>
      </c>
      <c r="AT395" s="232">
        <f>AVERAGE($P$4:P395)</f>
        <v>67.45450680272108</v>
      </c>
    </row>
    <row r="396" spans="2:46" ht="13.5">
      <c r="B396" s="47">
        <v>393</v>
      </c>
      <c r="C396" s="22" t="s">
        <v>1164</v>
      </c>
      <c r="D396" s="47" t="s">
        <v>1042</v>
      </c>
      <c r="E396" s="47" t="s">
        <v>986</v>
      </c>
      <c r="F396" s="47" t="s">
        <v>1165</v>
      </c>
      <c r="G396" s="47" t="s">
        <v>986</v>
      </c>
      <c r="H396" s="79">
        <v>5.2</v>
      </c>
      <c r="I396" s="47">
        <v>53</v>
      </c>
      <c r="J396" s="47">
        <v>51</v>
      </c>
      <c r="K396" s="47">
        <v>53</v>
      </c>
      <c r="L396" s="47">
        <v>61</v>
      </c>
      <c r="M396" s="47">
        <v>56</v>
      </c>
      <c r="N396" s="47">
        <v>40</v>
      </c>
      <c r="O396" s="47">
        <f t="shared" si="21"/>
        <v>314</v>
      </c>
      <c r="P396" s="80">
        <f t="shared" si="22"/>
        <v>52.333333333333336</v>
      </c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  <c r="AG396" s="47"/>
      <c r="AH396" s="228" t="s">
        <v>167</v>
      </c>
      <c r="AI396" s="371" t="s">
        <v>168</v>
      </c>
      <c r="AJ396" s="371"/>
      <c r="AK396" s="371"/>
      <c r="AM396" s="232">
        <f>AVERAGE($I$4:I396)</f>
        <v>66.25445292620866</v>
      </c>
      <c r="AN396" s="232">
        <f>AVERAGE($J$4:J396)</f>
        <v>71.61323155216284</v>
      </c>
      <c r="AO396" s="232">
        <f>AVERAGE($K$4:K396)</f>
        <v>68.59033078880407</v>
      </c>
      <c r="AP396" s="232">
        <f>AVERAGE($L$4:L396)</f>
        <v>66.35368956743002</v>
      </c>
      <c r="AQ396" s="232">
        <f>AVERAGE($M$4:M396)</f>
        <v>67.44020356234097</v>
      </c>
      <c r="AR396" s="232">
        <f>AVERAGE($N$4:N396)</f>
        <v>64.2442748091603</v>
      </c>
      <c r="AS396" s="232">
        <f>AVERAGE($O$4:O396)</f>
        <v>404.4961832061069</v>
      </c>
      <c r="AT396" s="232">
        <f>AVERAGE($P$4:P396)</f>
        <v>67.41603053435115</v>
      </c>
    </row>
    <row r="397" spans="2:46" ht="13.5">
      <c r="B397" s="47">
        <v>394</v>
      </c>
      <c r="C397" s="22" t="s">
        <v>1166</v>
      </c>
      <c r="D397" s="47" t="s">
        <v>1042</v>
      </c>
      <c r="E397" s="47" t="s">
        <v>986</v>
      </c>
      <c r="F397" s="47" t="s">
        <v>1165</v>
      </c>
      <c r="G397" s="47" t="s">
        <v>986</v>
      </c>
      <c r="H397" s="79">
        <v>23</v>
      </c>
      <c r="I397" s="47">
        <v>64</v>
      </c>
      <c r="J397" s="47">
        <v>66</v>
      </c>
      <c r="K397" s="47">
        <v>68</v>
      </c>
      <c r="L397" s="47">
        <v>81</v>
      </c>
      <c r="M397" s="47">
        <v>76</v>
      </c>
      <c r="N397" s="47">
        <v>50</v>
      </c>
      <c r="O397" s="47">
        <f aca="true" t="shared" si="23" ref="O397:O408">SUM(I397:N397)</f>
        <v>405</v>
      </c>
      <c r="P397" s="80">
        <f aca="true" t="shared" si="24" ref="P397:P408">AVERAGE(I397:N397)</f>
        <v>67.5</v>
      </c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  <c r="AG397" s="47"/>
      <c r="AH397" s="228" t="s">
        <v>169</v>
      </c>
      <c r="AI397" s="371" t="s">
        <v>168</v>
      </c>
      <c r="AJ397" s="371"/>
      <c r="AK397" s="371"/>
      <c r="AM397" s="232">
        <f>AVERAGE($I$4:I397)</f>
        <v>66.248730964467</v>
      </c>
      <c r="AN397" s="232">
        <f>AVERAGE($J$4:J397)</f>
        <v>71.5989847715736</v>
      </c>
      <c r="AO397" s="232">
        <f>AVERAGE($K$4:K397)</f>
        <v>68.58883248730965</v>
      </c>
      <c r="AP397" s="232">
        <f>AVERAGE($L$4:L397)</f>
        <v>66.39086294416244</v>
      </c>
      <c r="AQ397" s="232">
        <f>AVERAGE($M$4:M397)</f>
        <v>67.46192893401015</v>
      </c>
      <c r="AR397" s="232">
        <f>AVERAGE($N$4:N397)</f>
        <v>64.20812182741116</v>
      </c>
      <c r="AS397" s="232">
        <f>AVERAGE($O$4:O397)</f>
        <v>404.497461928934</v>
      </c>
      <c r="AT397" s="232">
        <f>AVERAGE($P$4:P397)</f>
        <v>67.41624365482234</v>
      </c>
    </row>
    <row r="398" spans="2:46" ht="13.5">
      <c r="B398" s="47">
        <v>395</v>
      </c>
      <c r="C398" s="22" t="s">
        <v>1167</v>
      </c>
      <c r="D398" s="47" t="s">
        <v>1042</v>
      </c>
      <c r="E398" s="47" t="s">
        <v>990</v>
      </c>
      <c r="F398" s="47" t="s">
        <v>1165</v>
      </c>
      <c r="G398" s="47" t="s">
        <v>986</v>
      </c>
      <c r="H398" s="79">
        <v>84.5</v>
      </c>
      <c r="I398" s="47">
        <v>84</v>
      </c>
      <c r="J398" s="47">
        <v>86</v>
      </c>
      <c r="K398" s="47">
        <v>88</v>
      </c>
      <c r="L398" s="47">
        <v>111</v>
      </c>
      <c r="M398" s="47">
        <v>101</v>
      </c>
      <c r="N398" s="47">
        <v>60</v>
      </c>
      <c r="O398" s="47">
        <f t="shared" si="23"/>
        <v>530</v>
      </c>
      <c r="P398" s="80">
        <f t="shared" si="24"/>
        <v>88.33333333333333</v>
      </c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  <c r="AG398" s="47"/>
      <c r="AH398" s="228" t="s">
        <v>169</v>
      </c>
      <c r="AI398" s="371" t="s">
        <v>167</v>
      </c>
      <c r="AJ398" s="371"/>
      <c r="AK398" s="371"/>
      <c r="AM398" s="232">
        <f>AVERAGE($I$4:I398)</f>
        <v>66.29367088607594</v>
      </c>
      <c r="AN398" s="232">
        <f>AVERAGE($J$4:J398)</f>
        <v>71.63544303797468</v>
      </c>
      <c r="AO398" s="232">
        <f>AVERAGE($K$4:K398)</f>
        <v>68.6379746835443</v>
      </c>
      <c r="AP398" s="232">
        <f>AVERAGE($L$4:L398)</f>
        <v>66.50379746835443</v>
      </c>
      <c r="AQ398" s="232">
        <f>AVERAGE($M$4:M398)</f>
        <v>67.54683544303798</v>
      </c>
      <c r="AR398" s="232">
        <f>AVERAGE($N$4:N398)</f>
        <v>64.19746835443038</v>
      </c>
      <c r="AS398" s="232">
        <f>AVERAGE($O$4:O398)</f>
        <v>404.8151898734177</v>
      </c>
      <c r="AT398" s="232">
        <f>AVERAGE($P$4:P398)</f>
        <v>67.46919831223629</v>
      </c>
    </row>
    <row r="399" spans="2:46" ht="13.5">
      <c r="B399" s="47">
        <v>396</v>
      </c>
      <c r="C399" s="22" t="s">
        <v>1168</v>
      </c>
      <c r="D399" s="47" t="s">
        <v>992</v>
      </c>
      <c r="E399" s="47" t="s">
        <v>1073</v>
      </c>
      <c r="F399" s="47" t="s">
        <v>1169</v>
      </c>
      <c r="G399" s="47" t="s">
        <v>986</v>
      </c>
      <c r="H399" s="79">
        <v>2</v>
      </c>
      <c r="I399" s="47">
        <v>40</v>
      </c>
      <c r="J399" s="47">
        <v>55</v>
      </c>
      <c r="K399" s="47">
        <v>30</v>
      </c>
      <c r="L399" s="47">
        <v>30</v>
      </c>
      <c r="M399" s="47">
        <v>30</v>
      </c>
      <c r="N399" s="47">
        <v>60</v>
      </c>
      <c r="O399" s="47">
        <f t="shared" si="23"/>
        <v>245</v>
      </c>
      <c r="P399" s="80">
        <f t="shared" si="24"/>
        <v>40.833333333333336</v>
      </c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  <c r="AG399" s="47"/>
      <c r="AH399" s="228" t="s">
        <v>167</v>
      </c>
      <c r="AI399" s="371" t="s">
        <v>168</v>
      </c>
      <c r="AJ399" s="371"/>
      <c r="AK399" s="371"/>
      <c r="AM399" s="232">
        <f>AVERAGE($I$4:I399)</f>
        <v>66.22727272727273</v>
      </c>
      <c r="AN399" s="232">
        <f>AVERAGE($J$4:J399)</f>
        <v>71.59343434343434</v>
      </c>
      <c r="AO399" s="232">
        <f>AVERAGE($K$4:K399)</f>
        <v>68.54040404040404</v>
      </c>
      <c r="AP399" s="232">
        <f>AVERAGE($L$4:L399)</f>
        <v>66.41161616161617</v>
      </c>
      <c r="AQ399" s="232">
        <f>AVERAGE($M$4:M399)</f>
        <v>67.45202020202021</v>
      </c>
      <c r="AR399" s="232">
        <f>AVERAGE($N$4:N399)</f>
        <v>64.18686868686869</v>
      </c>
      <c r="AS399" s="232">
        <f>AVERAGE($O$4:O399)</f>
        <v>404.41161616161617</v>
      </c>
      <c r="AT399" s="232">
        <f>AVERAGE($P$4:P399)</f>
        <v>67.40193602693603</v>
      </c>
    </row>
    <row r="400" spans="2:46" ht="13.5">
      <c r="B400" s="47">
        <v>397</v>
      </c>
      <c r="C400" s="22" t="s">
        <v>1170</v>
      </c>
      <c r="D400" s="47" t="s">
        <v>992</v>
      </c>
      <c r="E400" s="47" t="s">
        <v>1073</v>
      </c>
      <c r="F400" s="47" t="s">
        <v>1003</v>
      </c>
      <c r="G400" s="47" t="s">
        <v>986</v>
      </c>
      <c r="H400" s="79">
        <v>15.5</v>
      </c>
      <c r="I400" s="47">
        <v>55</v>
      </c>
      <c r="J400" s="47">
        <v>75</v>
      </c>
      <c r="K400" s="47">
        <v>50</v>
      </c>
      <c r="L400" s="47">
        <v>40</v>
      </c>
      <c r="M400" s="47">
        <v>40</v>
      </c>
      <c r="N400" s="47">
        <v>80</v>
      </c>
      <c r="O400" s="47">
        <f t="shared" si="23"/>
        <v>340</v>
      </c>
      <c r="P400" s="80">
        <f t="shared" si="24"/>
        <v>56.666666666666664</v>
      </c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  <c r="AG400" s="47"/>
      <c r="AH400" s="228" t="s">
        <v>169</v>
      </c>
      <c r="AI400" s="371" t="s">
        <v>168</v>
      </c>
      <c r="AJ400" s="371"/>
      <c r="AK400" s="371"/>
      <c r="AM400" s="232">
        <f>AVERAGE($I$4:I400)</f>
        <v>66.19899244332494</v>
      </c>
      <c r="AN400" s="232">
        <f>AVERAGE($J$4:J400)</f>
        <v>71.60201511335012</v>
      </c>
      <c r="AO400" s="232">
        <f>AVERAGE($K$4:K400)</f>
        <v>68.49370277078086</v>
      </c>
      <c r="AP400" s="232">
        <f>AVERAGE($L$4:L400)</f>
        <v>66.34508816120906</v>
      </c>
      <c r="AQ400" s="232">
        <f>AVERAGE($M$4:M400)</f>
        <v>67.38287153652394</v>
      </c>
      <c r="AR400" s="232">
        <f>AVERAGE($N$4:N400)</f>
        <v>64.22670025188917</v>
      </c>
      <c r="AS400" s="232">
        <f>AVERAGE($O$4:O400)</f>
        <v>404.24937027707807</v>
      </c>
      <c r="AT400" s="232">
        <f>AVERAGE($P$4:P400)</f>
        <v>67.37489504617967</v>
      </c>
    </row>
    <row r="401" spans="2:46" ht="13.5">
      <c r="B401" s="47">
        <v>398</v>
      </c>
      <c r="C401" s="22" t="s">
        <v>1171</v>
      </c>
      <c r="D401" s="47" t="s">
        <v>992</v>
      </c>
      <c r="E401" s="47" t="s">
        <v>1073</v>
      </c>
      <c r="F401" s="47" t="s">
        <v>1003</v>
      </c>
      <c r="G401" s="47" t="s">
        <v>986</v>
      </c>
      <c r="H401" s="79">
        <v>24.9</v>
      </c>
      <c r="I401" s="47">
        <v>85</v>
      </c>
      <c r="J401" s="47">
        <v>120</v>
      </c>
      <c r="K401" s="47">
        <v>70</v>
      </c>
      <c r="L401" s="47">
        <v>50</v>
      </c>
      <c r="M401" s="47">
        <v>50</v>
      </c>
      <c r="N401" s="47">
        <v>100</v>
      </c>
      <c r="O401" s="47">
        <f t="shared" si="23"/>
        <v>475</v>
      </c>
      <c r="P401" s="80">
        <f t="shared" si="24"/>
        <v>79.16666666666667</v>
      </c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228" t="s">
        <v>169</v>
      </c>
      <c r="AI401" s="371" t="s">
        <v>167</v>
      </c>
      <c r="AJ401" s="371"/>
      <c r="AK401" s="371"/>
      <c r="AM401" s="232">
        <f>AVERAGE($I$4:I401)</f>
        <v>66.2462311557789</v>
      </c>
      <c r="AN401" s="232">
        <f>AVERAGE($J$4:J401)</f>
        <v>71.72361809045226</v>
      </c>
      <c r="AO401" s="232">
        <f>AVERAGE($K$4:K401)</f>
        <v>68.49748743718592</v>
      </c>
      <c r="AP401" s="232">
        <f>AVERAGE($L$4:L401)</f>
        <v>66.30402010050251</v>
      </c>
      <c r="AQ401" s="232">
        <f>AVERAGE($M$4:M401)</f>
        <v>67.3391959798995</v>
      </c>
      <c r="AR401" s="232">
        <f>AVERAGE($N$4:N401)</f>
        <v>64.31658291457286</v>
      </c>
      <c r="AS401" s="232">
        <f>AVERAGE($O$4:O401)</f>
        <v>404.42713567839195</v>
      </c>
      <c r="AT401" s="232">
        <f>AVERAGE($P$4:P401)</f>
        <v>67.40452261306532</v>
      </c>
    </row>
    <row r="402" spans="2:46" ht="13.5">
      <c r="B402" s="47">
        <v>399</v>
      </c>
      <c r="C402" s="22" t="s">
        <v>1172</v>
      </c>
      <c r="D402" s="47" t="s">
        <v>992</v>
      </c>
      <c r="E402" s="47" t="s">
        <v>986</v>
      </c>
      <c r="F402" s="47" t="s">
        <v>1051</v>
      </c>
      <c r="G402" s="47" t="s">
        <v>1173</v>
      </c>
      <c r="H402" s="79">
        <v>20</v>
      </c>
      <c r="I402" s="47">
        <v>59</v>
      </c>
      <c r="J402" s="47">
        <v>45</v>
      </c>
      <c r="K402" s="47">
        <v>40</v>
      </c>
      <c r="L402" s="47">
        <v>35</v>
      </c>
      <c r="M402" s="47">
        <v>40</v>
      </c>
      <c r="N402" s="47">
        <v>31</v>
      </c>
      <c r="O402" s="47">
        <f t="shared" si="23"/>
        <v>250</v>
      </c>
      <c r="P402" s="80">
        <f t="shared" si="24"/>
        <v>41.666666666666664</v>
      </c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228" t="s">
        <v>167</v>
      </c>
      <c r="AI402" s="371" t="s">
        <v>168</v>
      </c>
      <c r="AJ402" s="371"/>
      <c r="AK402" s="371"/>
      <c r="AM402" s="232">
        <f>AVERAGE($I$4:I402)</f>
        <v>66.2280701754386</v>
      </c>
      <c r="AN402" s="232">
        <f>AVERAGE($J$4:J402)</f>
        <v>71.65664160401002</v>
      </c>
      <c r="AO402" s="232">
        <f>AVERAGE($K$4:K402)</f>
        <v>68.42606516290726</v>
      </c>
      <c r="AP402" s="232">
        <f>AVERAGE($L$4:L402)</f>
        <v>66.22556390977444</v>
      </c>
      <c r="AQ402" s="232">
        <f>AVERAGE($M$4:M402)</f>
        <v>67.27067669172932</v>
      </c>
      <c r="AR402" s="232">
        <f>AVERAGE($N$4:N402)</f>
        <v>64.23308270676692</v>
      </c>
      <c r="AS402" s="232">
        <f>AVERAGE($O$4:O402)</f>
        <v>404.04010025062655</v>
      </c>
      <c r="AT402" s="232">
        <f>AVERAGE($P$4:P402)</f>
        <v>67.34001670843776</v>
      </c>
    </row>
    <row r="403" spans="2:46" ht="13.5">
      <c r="B403" s="47">
        <v>400</v>
      </c>
      <c r="C403" s="22" t="s">
        <v>1174</v>
      </c>
      <c r="D403" s="47" t="s">
        <v>992</v>
      </c>
      <c r="E403" s="47" t="s">
        <v>1042</v>
      </c>
      <c r="F403" s="47" t="s">
        <v>1051</v>
      </c>
      <c r="G403" s="47" t="s">
        <v>1173</v>
      </c>
      <c r="H403" s="79">
        <v>31.5</v>
      </c>
      <c r="I403" s="47">
        <v>79</v>
      </c>
      <c r="J403" s="47">
        <v>85</v>
      </c>
      <c r="K403" s="47">
        <v>60</v>
      </c>
      <c r="L403" s="47">
        <v>55</v>
      </c>
      <c r="M403" s="47">
        <v>60</v>
      </c>
      <c r="N403" s="47">
        <v>71</v>
      </c>
      <c r="O403" s="47">
        <f t="shared" si="23"/>
        <v>410</v>
      </c>
      <c r="P403" s="80">
        <f t="shared" si="24"/>
        <v>68.33333333333333</v>
      </c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228" t="s">
        <v>169</v>
      </c>
      <c r="AI403" s="423" t="s">
        <v>167</v>
      </c>
      <c r="AJ403" s="424"/>
      <c r="AK403" s="425"/>
      <c r="AM403" s="232">
        <f>AVERAGE($I$4:I403)</f>
        <v>66.26</v>
      </c>
      <c r="AN403" s="232">
        <f>AVERAGE($J$4:J403)</f>
        <v>71.69</v>
      </c>
      <c r="AO403" s="232">
        <f>AVERAGE($K$4:K403)</f>
        <v>68.405</v>
      </c>
      <c r="AP403" s="232">
        <f>AVERAGE($L$4:L403)</f>
        <v>66.1975</v>
      </c>
      <c r="AQ403" s="232">
        <f>AVERAGE($M$4:M403)</f>
        <v>67.2525</v>
      </c>
      <c r="AR403" s="232">
        <f>AVERAGE($N$4:N403)</f>
        <v>64.25</v>
      </c>
      <c r="AS403" s="232">
        <f>AVERAGE($O$4:O403)</f>
        <v>404.055</v>
      </c>
      <c r="AT403" s="232">
        <f>AVERAGE($P$4:P403)</f>
        <v>67.3425</v>
      </c>
    </row>
    <row r="404" spans="2:46" ht="13.5">
      <c r="B404" s="47">
        <v>401</v>
      </c>
      <c r="C404" s="22" t="s">
        <v>1175</v>
      </c>
      <c r="D404" s="47" t="s">
        <v>1023</v>
      </c>
      <c r="E404" s="47" t="s">
        <v>986</v>
      </c>
      <c r="F404" s="47" t="s">
        <v>1078</v>
      </c>
      <c r="G404" s="47" t="s">
        <v>986</v>
      </c>
      <c r="H404" s="79">
        <v>2.2</v>
      </c>
      <c r="I404" s="47">
        <v>37</v>
      </c>
      <c r="J404" s="47">
        <v>25</v>
      </c>
      <c r="K404" s="47">
        <v>41</v>
      </c>
      <c r="L404" s="47">
        <v>25</v>
      </c>
      <c r="M404" s="47">
        <v>41</v>
      </c>
      <c r="N404" s="47">
        <v>25</v>
      </c>
      <c r="O404" s="47">
        <f t="shared" si="23"/>
        <v>194</v>
      </c>
      <c r="P404" s="80">
        <f t="shared" si="24"/>
        <v>32.333333333333336</v>
      </c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  <c r="AG404" s="47"/>
      <c r="AH404" s="228" t="s">
        <v>167</v>
      </c>
      <c r="AI404" s="371" t="s">
        <v>168</v>
      </c>
      <c r="AJ404" s="371"/>
      <c r="AK404" s="371"/>
      <c r="AM404" s="232">
        <f>AVERAGE($I$4:I404)</f>
        <v>66.18703241895261</v>
      </c>
      <c r="AN404" s="232">
        <f>AVERAGE($J$4:J404)</f>
        <v>71.57356608478803</v>
      </c>
      <c r="AO404" s="232">
        <f>AVERAGE($K$4:K404)</f>
        <v>68.33665835411472</v>
      </c>
      <c r="AP404" s="232">
        <f>AVERAGE($L$4:L404)</f>
        <v>66.09476309226933</v>
      </c>
      <c r="AQ404" s="232">
        <f>AVERAGE($M$4:M404)</f>
        <v>67.18703241895261</v>
      </c>
      <c r="AR404" s="232">
        <f>AVERAGE($N$4:N404)</f>
        <v>64.15211970074813</v>
      </c>
      <c r="AS404" s="232">
        <f>AVERAGE($O$4:O404)</f>
        <v>403.53117206982546</v>
      </c>
      <c r="AT404" s="232">
        <f>AVERAGE($P$4:P404)</f>
        <v>67.2551953449709</v>
      </c>
    </row>
    <row r="405" spans="2:46" ht="13.5">
      <c r="B405" s="47">
        <v>402</v>
      </c>
      <c r="C405" s="22" t="s">
        <v>1176</v>
      </c>
      <c r="D405" s="47" t="s">
        <v>1023</v>
      </c>
      <c r="E405" s="47" t="s">
        <v>986</v>
      </c>
      <c r="F405" s="47" t="s">
        <v>1177</v>
      </c>
      <c r="G405" s="47" t="s">
        <v>986</v>
      </c>
      <c r="H405" s="79">
        <v>25.5</v>
      </c>
      <c r="I405" s="47">
        <v>77</v>
      </c>
      <c r="J405" s="47">
        <v>85</v>
      </c>
      <c r="K405" s="47">
        <v>51</v>
      </c>
      <c r="L405" s="47">
        <v>55</v>
      </c>
      <c r="M405" s="47">
        <v>51</v>
      </c>
      <c r="N405" s="47">
        <v>65</v>
      </c>
      <c r="O405" s="47">
        <f t="shared" si="23"/>
        <v>384</v>
      </c>
      <c r="P405" s="80">
        <f t="shared" si="24"/>
        <v>64</v>
      </c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  <c r="AG405" s="47"/>
      <c r="AH405" s="228" t="s">
        <v>169</v>
      </c>
      <c r="AI405" s="423" t="s">
        <v>167</v>
      </c>
      <c r="AJ405" s="424"/>
      <c r="AK405" s="425"/>
      <c r="AM405" s="232">
        <f>AVERAGE($I$4:I405)</f>
        <v>66.2139303482587</v>
      </c>
      <c r="AN405" s="232">
        <f>AVERAGE($J$4:J405)</f>
        <v>71.60696517412936</v>
      </c>
      <c r="AO405" s="232">
        <f>AVERAGE($K$4:K405)</f>
        <v>68.29353233830845</v>
      </c>
      <c r="AP405" s="232">
        <f>AVERAGE($L$4:L405)</f>
        <v>66.06716417910448</v>
      </c>
      <c r="AQ405" s="232">
        <f>AVERAGE($M$4:M405)</f>
        <v>67.14676616915423</v>
      </c>
      <c r="AR405" s="232">
        <f>AVERAGE($N$4:N405)</f>
        <v>64.1542288557214</v>
      </c>
      <c r="AS405" s="232">
        <f>AVERAGE($O$4:O405)</f>
        <v>403.48258706467664</v>
      </c>
      <c r="AT405" s="232">
        <f>AVERAGE($P$4:P405)</f>
        <v>67.24709784411277</v>
      </c>
    </row>
    <row r="406" spans="2:46" ht="13.5">
      <c r="B406" s="47">
        <v>403</v>
      </c>
      <c r="C406" s="22" t="s">
        <v>1178</v>
      </c>
      <c r="D406" s="47" t="s">
        <v>1014</v>
      </c>
      <c r="E406" s="47" t="s">
        <v>986</v>
      </c>
      <c r="F406" s="47" t="s">
        <v>1179</v>
      </c>
      <c r="G406" s="47" t="s">
        <v>1003</v>
      </c>
      <c r="H406" s="79">
        <v>9.5</v>
      </c>
      <c r="I406" s="47">
        <v>45</v>
      </c>
      <c r="J406" s="47">
        <v>65</v>
      </c>
      <c r="K406" s="47">
        <v>34</v>
      </c>
      <c r="L406" s="47">
        <v>40</v>
      </c>
      <c r="M406" s="47">
        <v>34</v>
      </c>
      <c r="N406" s="47">
        <v>45</v>
      </c>
      <c r="O406" s="47">
        <f t="shared" si="23"/>
        <v>263</v>
      </c>
      <c r="P406" s="80">
        <f t="shared" si="24"/>
        <v>43.833333333333336</v>
      </c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  <c r="AG406" s="47"/>
      <c r="AH406" s="228" t="s">
        <v>167</v>
      </c>
      <c r="AI406" s="371" t="s">
        <v>168</v>
      </c>
      <c r="AJ406" s="371"/>
      <c r="AK406" s="371"/>
      <c r="AM406" s="232">
        <f>AVERAGE($I$4:I406)</f>
        <v>66.16129032258064</v>
      </c>
      <c r="AN406" s="232">
        <f>AVERAGE($J$4:J406)</f>
        <v>71.59057071960298</v>
      </c>
      <c r="AO406" s="232">
        <f>AVERAGE($K$4:K406)</f>
        <v>68.20843672456576</v>
      </c>
      <c r="AP406" s="232">
        <f>AVERAGE($L$4:L406)</f>
        <v>66.00248138957816</v>
      </c>
      <c r="AQ406" s="232">
        <f>AVERAGE($M$4:M406)</f>
        <v>67.06451612903226</v>
      </c>
      <c r="AR406" s="232">
        <f>AVERAGE($N$4:N406)</f>
        <v>64.10669975186104</v>
      </c>
      <c r="AS406" s="232">
        <f>AVERAGE($O$4:O406)</f>
        <v>403.13399503722087</v>
      </c>
      <c r="AT406" s="232">
        <f>AVERAGE($P$4:P406)</f>
        <v>67.18899917287014</v>
      </c>
    </row>
    <row r="407" spans="2:46" ht="13.5">
      <c r="B407" s="47">
        <v>404</v>
      </c>
      <c r="C407" s="22" t="s">
        <v>1180</v>
      </c>
      <c r="D407" s="47" t="s">
        <v>1014</v>
      </c>
      <c r="E407" s="47" t="s">
        <v>986</v>
      </c>
      <c r="F407" s="47" t="s">
        <v>1179</v>
      </c>
      <c r="G407" s="47" t="s">
        <v>1003</v>
      </c>
      <c r="H407" s="79">
        <v>30.5</v>
      </c>
      <c r="I407" s="47">
        <v>60</v>
      </c>
      <c r="J407" s="47">
        <v>85</v>
      </c>
      <c r="K407" s="47">
        <v>49</v>
      </c>
      <c r="L407" s="47">
        <v>60</v>
      </c>
      <c r="M407" s="47">
        <v>49</v>
      </c>
      <c r="N407" s="47">
        <v>60</v>
      </c>
      <c r="O407" s="47">
        <f t="shared" si="23"/>
        <v>363</v>
      </c>
      <c r="P407" s="80">
        <f t="shared" si="24"/>
        <v>60.5</v>
      </c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228" t="s">
        <v>169</v>
      </c>
      <c r="AI407" s="371" t="s">
        <v>168</v>
      </c>
      <c r="AJ407" s="371"/>
      <c r="AK407" s="371"/>
      <c r="AM407" s="232">
        <f>AVERAGE($I$4:I407)</f>
        <v>66.14603960396039</v>
      </c>
      <c r="AN407" s="232">
        <f>AVERAGE($J$4:J407)</f>
        <v>71.62376237623762</v>
      </c>
      <c r="AO407" s="232">
        <f>AVERAGE($K$4:K407)</f>
        <v>68.16089108910892</v>
      </c>
      <c r="AP407" s="232">
        <f>AVERAGE($L$4:L407)</f>
        <v>65.98762376237623</v>
      </c>
      <c r="AQ407" s="232">
        <f>AVERAGE($M$4:M407)</f>
        <v>67.01980198019803</v>
      </c>
      <c r="AR407" s="232">
        <f>AVERAGE($N$4:N407)</f>
        <v>64.09653465346534</v>
      </c>
      <c r="AS407" s="232">
        <f>AVERAGE($O$4:O407)</f>
        <v>403.03465346534654</v>
      </c>
      <c r="AT407" s="232">
        <f>AVERAGE($P$4:P407)</f>
        <v>67.17244224422441</v>
      </c>
    </row>
    <row r="408" spans="2:46" ht="13.5">
      <c r="B408" s="47">
        <v>405</v>
      </c>
      <c r="C408" s="22" t="s">
        <v>1181</v>
      </c>
      <c r="D408" s="47" t="s">
        <v>1014</v>
      </c>
      <c r="E408" s="47" t="s">
        <v>986</v>
      </c>
      <c r="F408" s="47" t="s">
        <v>1179</v>
      </c>
      <c r="G408" s="47" t="s">
        <v>1003</v>
      </c>
      <c r="H408" s="79">
        <v>42</v>
      </c>
      <c r="I408" s="47">
        <v>80</v>
      </c>
      <c r="J408" s="47">
        <v>120</v>
      </c>
      <c r="K408" s="47">
        <v>79</v>
      </c>
      <c r="L408" s="47">
        <v>95</v>
      </c>
      <c r="M408" s="47">
        <v>79</v>
      </c>
      <c r="N408" s="47">
        <v>70</v>
      </c>
      <c r="O408" s="47">
        <f t="shared" si="23"/>
        <v>523</v>
      </c>
      <c r="P408" s="80">
        <f t="shared" si="24"/>
        <v>87.16666666666667</v>
      </c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  <c r="AG408" s="47"/>
      <c r="AH408" s="228" t="s">
        <v>169</v>
      </c>
      <c r="AI408" s="371" t="s">
        <v>167</v>
      </c>
      <c r="AJ408" s="371"/>
      <c r="AK408" s="371"/>
      <c r="AM408" s="232">
        <f>AVERAGE($I$4:I408)</f>
        <v>66.18024691358025</v>
      </c>
      <c r="AN408" s="232">
        <f>AVERAGE($J$4:J408)</f>
        <v>71.7432098765432</v>
      </c>
      <c r="AO408" s="232">
        <f>AVERAGE($K$4:K408)</f>
        <v>68.18765432098765</v>
      </c>
      <c r="AP408" s="232">
        <f>AVERAGE($L$4:L408)</f>
        <v>66.05925925925926</v>
      </c>
      <c r="AQ408" s="232">
        <f>AVERAGE($M$4:M408)</f>
        <v>67.04938271604938</v>
      </c>
      <c r="AR408" s="232">
        <f>AVERAGE($N$4:N408)</f>
        <v>64.11111111111111</v>
      </c>
      <c r="AS408" s="232">
        <f>AVERAGE($O$4:O408)</f>
        <v>403.33086419753084</v>
      </c>
      <c r="AT408" s="232">
        <f>AVERAGE($P$4:P408)</f>
        <v>67.22181069958847</v>
      </c>
    </row>
    <row r="409" spans="2:46" ht="13.5">
      <c r="B409" s="47">
        <v>406</v>
      </c>
      <c r="C409" s="22" t="s">
        <v>1034</v>
      </c>
      <c r="D409" s="47" t="s">
        <v>1029</v>
      </c>
      <c r="E409" s="47" t="s">
        <v>1030</v>
      </c>
      <c r="F409" s="47" t="s">
        <v>1031</v>
      </c>
      <c r="G409" s="47" t="s">
        <v>1032</v>
      </c>
      <c r="H409" s="79">
        <v>1.2</v>
      </c>
      <c r="I409" s="47">
        <v>40</v>
      </c>
      <c r="J409" s="47">
        <v>30</v>
      </c>
      <c r="K409" s="47">
        <v>35</v>
      </c>
      <c r="L409" s="47">
        <v>50</v>
      </c>
      <c r="M409" s="47">
        <v>70</v>
      </c>
      <c r="N409" s="47">
        <v>55</v>
      </c>
      <c r="O409" s="47">
        <f aca="true" t="shared" si="25" ref="O409:O426">SUM(I409:N409)</f>
        <v>280</v>
      </c>
      <c r="P409" s="80">
        <f aca="true" t="shared" si="26" ref="P409:P426">AVERAGE(I409:N409)</f>
        <v>46.666666666666664</v>
      </c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  <c r="AD409" s="47"/>
      <c r="AE409" s="47"/>
      <c r="AF409" s="47"/>
      <c r="AG409" s="47"/>
      <c r="AH409" s="228" t="s">
        <v>1036</v>
      </c>
      <c r="AI409" s="426" t="s">
        <v>203</v>
      </c>
      <c r="AJ409" s="427"/>
      <c r="AK409" s="428"/>
      <c r="AM409" s="232">
        <f>AVERAGE($I$4:I409)</f>
        <v>66.11576354679804</v>
      </c>
      <c r="AN409" s="232">
        <f>AVERAGE($J$4:J409)</f>
        <v>71.64039408866995</v>
      </c>
      <c r="AO409" s="232">
        <f>AVERAGE($K$4:K409)</f>
        <v>68.10591133004927</v>
      </c>
      <c r="AP409" s="232">
        <f>AVERAGE($L$4:L409)</f>
        <v>66.01970443349754</v>
      </c>
      <c r="AQ409" s="232">
        <f>AVERAGE($M$4:M409)</f>
        <v>67.05665024630542</v>
      </c>
      <c r="AR409" s="232">
        <f>AVERAGE($N$4:N409)</f>
        <v>64.08866995073892</v>
      </c>
      <c r="AS409" s="232">
        <f>AVERAGE($O$4:O409)</f>
        <v>403.0270935960591</v>
      </c>
      <c r="AT409" s="232">
        <f>AVERAGE($P$4:P409)</f>
        <v>67.17118226600985</v>
      </c>
    </row>
    <row r="410" spans="2:46" ht="13.5">
      <c r="B410" s="47">
        <v>407</v>
      </c>
      <c r="C410" s="22" t="s">
        <v>1035</v>
      </c>
      <c r="D410" s="47" t="s">
        <v>1029</v>
      </c>
      <c r="E410" s="47" t="s">
        <v>1030</v>
      </c>
      <c r="F410" s="47" t="s">
        <v>1031</v>
      </c>
      <c r="G410" s="47" t="s">
        <v>1032</v>
      </c>
      <c r="H410" s="79">
        <v>14.5</v>
      </c>
      <c r="I410" s="47">
        <v>60</v>
      </c>
      <c r="J410" s="47">
        <v>70</v>
      </c>
      <c r="K410" s="47">
        <v>55</v>
      </c>
      <c r="L410" s="47">
        <v>125</v>
      </c>
      <c r="M410" s="47">
        <v>105</v>
      </c>
      <c r="N410" s="47">
        <v>90</v>
      </c>
      <c r="O410" s="47">
        <f t="shared" si="25"/>
        <v>505</v>
      </c>
      <c r="P410" s="80">
        <f t="shared" si="26"/>
        <v>84.16666666666667</v>
      </c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  <c r="AG410" s="47"/>
      <c r="AH410" s="229" t="s">
        <v>203</v>
      </c>
      <c r="AI410" s="423" t="s">
        <v>1036</v>
      </c>
      <c r="AJ410" s="424"/>
      <c r="AK410" s="425"/>
      <c r="AM410" s="232">
        <f>AVERAGE($I$4:I410)</f>
        <v>66.1007371007371</v>
      </c>
      <c r="AN410" s="232">
        <f>AVERAGE($J$4:J410)</f>
        <v>71.63636363636364</v>
      </c>
      <c r="AO410" s="232">
        <f>AVERAGE($K$4:K410)</f>
        <v>68.07371007371007</v>
      </c>
      <c r="AP410" s="232">
        <f>AVERAGE($L$4:L410)</f>
        <v>66.16461916461917</v>
      </c>
      <c r="AQ410" s="232">
        <f>AVERAGE($M$4:M410)</f>
        <v>67.14987714987716</v>
      </c>
      <c r="AR410" s="232">
        <f>AVERAGE($N$4:N410)</f>
        <v>64.15233415233415</v>
      </c>
      <c r="AS410" s="232">
        <f>AVERAGE($O$4:O410)</f>
        <v>403.2776412776413</v>
      </c>
      <c r="AT410" s="232">
        <f>AVERAGE($P$4:P410)</f>
        <v>67.21294021294021</v>
      </c>
    </row>
    <row r="411" spans="2:46" ht="13.5">
      <c r="B411" s="47">
        <v>408</v>
      </c>
      <c r="C411" s="22" t="s">
        <v>1182</v>
      </c>
      <c r="D411" s="47" t="s">
        <v>985</v>
      </c>
      <c r="E411" s="47" t="s">
        <v>986</v>
      </c>
      <c r="F411" s="47" t="s">
        <v>1183</v>
      </c>
      <c r="G411" s="47" t="s">
        <v>986</v>
      </c>
      <c r="H411" s="79">
        <v>31.5</v>
      </c>
      <c r="I411" s="47">
        <v>67</v>
      </c>
      <c r="J411" s="47">
        <v>125</v>
      </c>
      <c r="K411" s="47">
        <v>40</v>
      </c>
      <c r="L411" s="47">
        <v>30</v>
      </c>
      <c r="M411" s="47">
        <v>30</v>
      </c>
      <c r="N411" s="47">
        <v>58</v>
      </c>
      <c r="O411" s="47">
        <f t="shared" si="25"/>
        <v>350</v>
      </c>
      <c r="P411" s="80">
        <f t="shared" si="26"/>
        <v>58.333333333333336</v>
      </c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228" t="s">
        <v>167</v>
      </c>
      <c r="AI411" s="371" t="s">
        <v>168</v>
      </c>
      <c r="AJ411" s="371"/>
      <c r="AK411" s="371"/>
      <c r="AM411" s="232">
        <f>AVERAGE($I$4:I411)</f>
        <v>66.1029411764706</v>
      </c>
      <c r="AN411" s="232">
        <f>AVERAGE($J$4:J411)</f>
        <v>71.7671568627451</v>
      </c>
      <c r="AO411" s="232">
        <f>AVERAGE($K$4:K411)</f>
        <v>68.00490196078431</v>
      </c>
      <c r="AP411" s="232">
        <f>AVERAGE($L$4:L411)</f>
        <v>66.07598039215686</v>
      </c>
      <c r="AQ411" s="232">
        <f>AVERAGE($M$4:M411)</f>
        <v>67.05882352941177</v>
      </c>
      <c r="AR411" s="232">
        <f>AVERAGE($N$4:N411)</f>
        <v>64.13725490196079</v>
      </c>
      <c r="AS411" s="232">
        <f>AVERAGE($O$4:O411)</f>
        <v>403.1470588235294</v>
      </c>
      <c r="AT411" s="232">
        <f>AVERAGE($P$4:P411)</f>
        <v>67.19117647058823</v>
      </c>
    </row>
    <row r="412" spans="2:46" ht="13.5">
      <c r="B412" s="47">
        <v>409</v>
      </c>
      <c r="C412" s="22" t="s">
        <v>1184</v>
      </c>
      <c r="D412" s="47" t="s">
        <v>985</v>
      </c>
      <c r="E412" s="47" t="s">
        <v>986</v>
      </c>
      <c r="F412" s="47" t="s">
        <v>1183</v>
      </c>
      <c r="G412" s="47" t="s">
        <v>986</v>
      </c>
      <c r="H412" s="79">
        <v>102.5</v>
      </c>
      <c r="I412" s="47">
        <v>97</v>
      </c>
      <c r="J412" s="47">
        <v>165</v>
      </c>
      <c r="K412" s="47">
        <v>60</v>
      </c>
      <c r="L412" s="47">
        <v>65</v>
      </c>
      <c r="M412" s="47">
        <v>50</v>
      </c>
      <c r="N412" s="47">
        <v>58</v>
      </c>
      <c r="O412" s="47">
        <f t="shared" si="25"/>
        <v>495</v>
      </c>
      <c r="P412" s="80">
        <f t="shared" si="26"/>
        <v>82.5</v>
      </c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  <c r="AG412" s="47"/>
      <c r="AH412" s="228" t="s">
        <v>169</v>
      </c>
      <c r="AI412" s="423" t="s">
        <v>167</v>
      </c>
      <c r="AJ412" s="424"/>
      <c r="AK412" s="425"/>
      <c r="AM412" s="232">
        <f>AVERAGE($I$4:I412)</f>
        <v>66.17848410757946</v>
      </c>
      <c r="AN412" s="232">
        <f>AVERAGE($J$4:J412)</f>
        <v>71.99511002444987</v>
      </c>
      <c r="AO412" s="232">
        <f>AVERAGE($K$4:K412)</f>
        <v>67.98533007334963</v>
      </c>
      <c r="AP412" s="232">
        <f>AVERAGE($L$4:L412)</f>
        <v>66.07334963325184</v>
      </c>
      <c r="AQ412" s="232">
        <f>AVERAGE($M$4:M412)</f>
        <v>67.01711491442543</v>
      </c>
      <c r="AR412" s="232">
        <f>AVERAGE($N$4:N412)</f>
        <v>64.12224938875306</v>
      </c>
      <c r="AS412" s="232">
        <f>AVERAGE($O$4:O412)</f>
        <v>403.3716381418093</v>
      </c>
      <c r="AT412" s="232">
        <f>AVERAGE($P$4:P412)</f>
        <v>67.22860635696821</v>
      </c>
    </row>
    <row r="413" spans="2:46" ht="13.5">
      <c r="B413" s="47">
        <v>410</v>
      </c>
      <c r="C413" s="22" t="s">
        <v>1185</v>
      </c>
      <c r="D413" s="47" t="s">
        <v>985</v>
      </c>
      <c r="E413" s="47" t="s">
        <v>986</v>
      </c>
      <c r="F413" s="47" t="s">
        <v>987</v>
      </c>
      <c r="G413" s="47" t="s">
        <v>986</v>
      </c>
      <c r="H413" s="79">
        <v>57</v>
      </c>
      <c r="I413" s="47">
        <v>30</v>
      </c>
      <c r="J413" s="47">
        <v>42</v>
      </c>
      <c r="K413" s="47">
        <v>118</v>
      </c>
      <c r="L413" s="47">
        <v>42</v>
      </c>
      <c r="M413" s="47">
        <v>88</v>
      </c>
      <c r="N413" s="47">
        <v>30</v>
      </c>
      <c r="O413" s="47">
        <f t="shared" si="25"/>
        <v>350</v>
      </c>
      <c r="P413" s="80">
        <f t="shared" si="26"/>
        <v>58.333333333333336</v>
      </c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  <c r="AD413" s="47"/>
      <c r="AE413" s="47"/>
      <c r="AF413" s="47"/>
      <c r="AG413" s="47"/>
      <c r="AH413" s="228" t="s">
        <v>167</v>
      </c>
      <c r="AI413" s="371" t="s">
        <v>168</v>
      </c>
      <c r="AJ413" s="371"/>
      <c r="AK413" s="371"/>
      <c r="AM413" s="232">
        <f>AVERAGE($I$4:I413)</f>
        <v>66.09024390243903</v>
      </c>
      <c r="AN413" s="232">
        <f>AVERAGE($J$4:J413)</f>
        <v>71.9219512195122</v>
      </c>
      <c r="AO413" s="232">
        <f>AVERAGE($K$4:K413)</f>
        <v>68.10731707317073</v>
      </c>
      <c r="AP413" s="232">
        <f>AVERAGE($L$4:L413)</f>
        <v>66.01463414634146</v>
      </c>
      <c r="AQ413" s="232">
        <f>AVERAGE($M$4:M413)</f>
        <v>67.06829268292682</v>
      </c>
      <c r="AR413" s="232">
        <f>AVERAGE($N$4:N413)</f>
        <v>64.0390243902439</v>
      </c>
      <c r="AS413" s="232">
        <f>AVERAGE($O$4:O413)</f>
        <v>403.24146341463415</v>
      </c>
      <c r="AT413" s="232">
        <f>AVERAGE($P$4:P413)</f>
        <v>67.20691056910569</v>
      </c>
    </row>
    <row r="414" spans="2:46" ht="13.5">
      <c r="B414" s="47">
        <v>411</v>
      </c>
      <c r="C414" s="22" t="s">
        <v>1186</v>
      </c>
      <c r="D414" s="47" t="s">
        <v>985</v>
      </c>
      <c r="E414" s="47" t="s">
        <v>990</v>
      </c>
      <c r="F414" s="47" t="s">
        <v>987</v>
      </c>
      <c r="G414" s="47" t="s">
        <v>986</v>
      </c>
      <c r="H414" s="79">
        <v>149.5</v>
      </c>
      <c r="I414" s="47">
        <v>60</v>
      </c>
      <c r="J414" s="47">
        <v>52</v>
      </c>
      <c r="K414" s="47">
        <v>168</v>
      </c>
      <c r="L414" s="47">
        <v>47</v>
      </c>
      <c r="M414" s="47">
        <v>138</v>
      </c>
      <c r="N414" s="47">
        <v>30</v>
      </c>
      <c r="O414" s="47">
        <f t="shared" si="25"/>
        <v>495</v>
      </c>
      <c r="P414" s="80">
        <f t="shared" si="26"/>
        <v>82.5</v>
      </c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  <c r="AD414" s="47"/>
      <c r="AE414" s="47"/>
      <c r="AF414" s="47"/>
      <c r="AG414" s="47"/>
      <c r="AH414" s="228" t="s">
        <v>169</v>
      </c>
      <c r="AI414" s="423" t="s">
        <v>167</v>
      </c>
      <c r="AJ414" s="424"/>
      <c r="AK414" s="425"/>
      <c r="AM414" s="232">
        <f>AVERAGE($I$4:I414)</f>
        <v>66.07542579075425</v>
      </c>
      <c r="AN414" s="232">
        <f>AVERAGE($J$4:J414)</f>
        <v>71.8734793187348</v>
      </c>
      <c r="AO414" s="232">
        <f>AVERAGE($K$4:K414)</f>
        <v>68.35036496350365</v>
      </c>
      <c r="AP414" s="232">
        <f>AVERAGE($L$4:L414)</f>
        <v>65.9683698296837</v>
      </c>
      <c r="AQ414" s="232">
        <f>AVERAGE($M$4:M414)</f>
        <v>67.24087591240875</v>
      </c>
      <c r="AR414" s="232">
        <f>AVERAGE($N$4:N414)</f>
        <v>63.956204379562045</v>
      </c>
      <c r="AS414" s="232">
        <f>AVERAGE($O$4:O414)</f>
        <v>403.4647201946472</v>
      </c>
      <c r="AT414" s="232">
        <f>AVERAGE($P$4:P414)</f>
        <v>67.2441200324412</v>
      </c>
    </row>
    <row r="415" spans="2:46" ht="13.5">
      <c r="B415" s="47">
        <v>412</v>
      </c>
      <c r="C415" s="22" t="s">
        <v>1187</v>
      </c>
      <c r="D415" s="47" t="s">
        <v>1023</v>
      </c>
      <c r="E415" s="47" t="s">
        <v>986</v>
      </c>
      <c r="F415" s="47" t="s">
        <v>1078</v>
      </c>
      <c r="G415" s="47" t="s">
        <v>986</v>
      </c>
      <c r="H415" s="79">
        <v>3.4</v>
      </c>
      <c r="I415" s="47">
        <v>40</v>
      </c>
      <c r="J415" s="47">
        <v>29</v>
      </c>
      <c r="K415" s="47">
        <v>45</v>
      </c>
      <c r="L415" s="47">
        <v>29</v>
      </c>
      <c r="M415" s="47">
        <v>45</v>
      </c>
      <c r="N415" s="47">
        <v>36</v>
      </c>
      <c r="O415" s="47">
        <f t="shared" si="25"/>
        <v>224</v>
      </c>
      <c r="P415" s="80">
        <f t="shared" si="26"/>
        <v>37.333333333333336</v>
      </c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  <c r="AD415" s="47"/>
      <c r="AE415" s="47"/>
      <c r="AF415" s="47"/>
      <c r="AG415" s="47"/>
      <c r="AH415" s="228" t="s">
        <v>1036</v>
      </c>
      <c r="AI415" s="228" t="s">
        <v>1121</v>
      </c>
      <c r="AJ415" s="229" t="s">
        <v>203</v>
      </c>
      <c r="AK415" s="229" t="s">
        <v>1033</v>
      </c>
      <c r="AM415" s="232">
        <f>AVERAGE($I$4:I415)</f>
        <v>66.0121359223301</v>
      </c>
      <c r="AN415" s="232">
        <f>AVERAGE($J$4:J415)</f>
        <v>71.76941747572816</v>
      </c>
      <c r="AO415" s="232">
        <f>AVERAGE($K$4:K415)</f>
        <v>68.29368932038835</v>
      </c>
      <c r="AP415" s="232">
        <f>AVERAGE($L$4:L415)</f>
        <v>65.87864077669903</v>
      </c>
      <c r="AQ415" s="232">
        <f>AVERAGE($M$4:M415)</f>
        <v>67.1868932038835</v>
      </c>
      <c r="AR415" s="232">
        <f>AVERAGE($N$4:N415)</f>
        <v>63.88834951456311</v>
      </c>
      <c r="AS415" s="232">
        <f>AVERAGE($O$4:O415)</f>
        <v>403.02912621359224</v>
      </c>
      <c r="AT415" s="232">
        <f>AVERAGE($P$4:P415)</f>
        <v>67.1715210355987</v>
      </c>
    </row>
    <row r="416" spans="2:46" ht="13.5">
      <c r="B416" s="47">
        <v>413</v>
      </c>
      <c r="C416" s="22" t="s">
        <v>1188</v>
      </c>
      <c r="D416" s="47" t="s">
        <v>1023</v>
      </c>
      <c r="E416" s="47" t="s">
        <v>1029</v>
      </c>
      <c r="F416" s="47" t="s">
        <v>1082</v>
      </c>
      <c r="G416" s="47" t="s">
        <v>986</v>
      </c>
      <c r="H416" s="79">
        <v>6.5</v>
      </c>
      <c r="I416" s="47">
        <v>60</v>
      </c>
      <c r="J416" s="47">
        <v>59</v>
      </c>
      <c r="K416" s="47">
        <v>85</v>
      </c>
      <c r="L416" s="47">
        <v>79</v>
      </c>
      <c r="M416" s="47">
        <v>105</v>
      </c>
      <c r="N416" s="47">
        <v>36</v>
      </c>
      <c r="O416" s="47">
        <f t="shared" si="25"/>
        <v>424</v>
      </c>
      <c r="P416" s="80">
        <f t="shared" si="26"/>
        <v>70.66666666666667</v>
      </c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  <c r="AH416" s="228" t="s">
        <v>1125</v>
      </c>
      <c r="AI416" s="423" t="s">
        <v>1036</v>
      </c>
      <c r="AJ416" s="424"/>
      <c r="AK416" s="425"/>
      <c r="AL416" s="231" t="s">
        <v>1155</v>
      </c>
      <c r="AM416" s="232">
        <f>AVERAGE($I$4:I416)</f>
        <v>65.99757869249395</v>
      </c>
      <c r="AN416" s="232">
        <f>AVERAGE($J$4:J416)</f>
        <v>71.73849878934625</v>
      </c>
      <c r="AO416" s="232">
        <f>AVERAGE($K$4:K416)</f>
        <v>68.33414043583535</v>
      </c>
      <c r="AP416" s="232">
        <f>AVERAGE($L$4:L416)</f>
        <v>65.91041162227603</v>
      </c>
      <c r="AQ416" s="232">
        <f>AVERAGE($M$4:M416)</f>
        <v>67.27845036319613</v>
      </c>
      <c r="AR416" s="232">
        <f>AVERAGE($N$4:N416)</f>
        <v>63.82082324455206</v>
      </c>
      <c r="AS416" s="232">
        <f>AVERAGE($O$4:O416)</f>
        <v>403.0799031476998</v>
      </c>
      <c r="AT416" s="232">
        <f>AVERAGE($P$4:P416)</f>
        <v>67.17998385794996</v>
      </c>
    </row>
    <row r="417" spans="2:46" ht="13.5">
      <c r="B417" s="47">
        <v>414</v>
      </c>
      <c r="C417" s="22" t="s">
        <v>1189</v>
      </c>
      <c r="D417" s="47" t="s">
        <v>1023</v>
      </c>
      <c r="E417" s="47" t="s">
        <v>1073</v>
      </c>
      <c r="F417" s="47" t="s">
        <v>1177</v>
      </c>
      <c r="G417" s="47" t="s">
        <v>986</v>
      </c>
      <c r="H417" s="79">
        <v>23.3</v>
      </c>
      <c r="I417" s="47">
        <v>70</v>
      </c>
      <c r="J417" s="47">
        <v>94</v>
      </c>
      <c r="K417" s="47">
        <v>50</v>
      </c>
      <c r="L417" s="47">
        <v>94</v>
      </c>
      <c r="M417" s="47">
        <v>50</v>
      </c>
      <c r="N417" s="47">
        <v>66</v>
      </c>
      <c r="O417" s="47">
        <f t="shared" si="25"/>
        <v>424</v>
      </c>
      <c r="P417" s="80">
        <f t="shared" si="26"/>
        <v>70.66666666666667</v>
      </c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  <c r="AD417" s="47"/>
      <c r="AE417" s="47"/>
      <c r="AF417" s="47"/>
      <c r="AG417" s="47"/>
      <c r="AH417" s="229" t="s">
        <v>203</v>
      </c>
      <c r="AI417" s="423" t="s">
        <v>1036</v>
      </c>
      <c r="AJ417" s="424"/>
      <c r="AK417" s="425"/>
      <c r="AM417" s="232">
        <f>AVERAGE($I$4:I417)</f>
        <v>66.0072463768116</v>
      </c>
      <c r="AN417" s="232">
        <f>AVERAGE($J$4:J417)</f>
        <v>71.79227053140097</v>
      </c>
      <c r="AO417" s="232">
        <f>AVERAGE($K$4:K417)</f>
        <v>68.28985507246377</v>
      </c>
      <c r="AP417" s="232">
        <f>AVERAGE($L$4:L417)</f>
        <v>65.97826086956522</v>
      </c>
      <c r="AQ417" s="232">
        <f>AVERAGE($M$4:M417)</f>
        <v>67.23671497584542</v>
      </c>
      <c r="AR417" s="232">
        <f>AVERAGE($N$4:N417)</f>
        <v>63.82608695652174</v>
      </c>
      <c r="AS417" s="232">
        <f>AVERAGE($O$4:O417)</f>
        <v>403.1304347826087</v>
      </c>
      <c r="AT417" s="232">
        <f>AVERAGE($P$4:P417)</f>
        <v>67.18840579710145</v>
      </c>
    </row>
    <row r="418" spans="2:46" ht="13.5">
      <c r="B418" s="47">
        <v>415</v>
      </c>
      <c r="C418" s="22" t="s">
        <v>1190</v>
      </c>
      <c r="D418" s="47" t="s">
        <v>1023</v>
      </c>
      <c r="E418" s="47" t="s">
        <v>1073</v>
      </c>
      <c r="F418" s="47" t="s">
        <v>1191</v>
      </c>
      <c r="G418" s="47" t="s">
        <v>986</v>
      </c>
      <c r="H418" s="79">
        <v>5.5</v>
      </c>
      <c r="I418" s="47">
        <v>30</v>
      </c>
      <c r="J418" s="47">
        <v>30</v>
      </c>
      <c r="K418" s="47">
        <v>42</v>
      </c>
      <c r="L418" s="47">
        <v>30</v>
      </c>
      <c r="M418" s="47">
        <v>42</v>
      </c>
      <c r="N418" s="47">
        <v>70</v>
      </c>
      <c r="O418" s="47">
        <f t="shared" si="25"/>
        <v>244</v>
      </c>
      <c r="P418" s="80">
        <f t="shared" si="26"/>
        <v>40.666666666666664</v>
      </c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  <c r="AD418" s="47"/>
      <c r="AE418" s="47"/>
      <c r="AF418" s="47"/>
      <c r="AG418" s="47"/>
      <c r="AH418" s="228" t="s">
        <v>167</v>
      </c>
      <c r="AI418" s="371" t="s">
        <v>168</v>
      </c>
      <c r="AJ418" s="371"/>
      <c r="AK418" s="371"/>
      <c r="AM418" s="232">
        <f>AVERAGE($I$4:I418)</f>
        <v>65.92048192771084</v>
      </c>
      <c r="AN418" s="232">
        <f>AVERAGE($J$4:J418)</f>
        <v>71.69156626506025</v>
      </c>
      <c r="AO418" s="232">
        <f>AVERAGE($K$4:K418)</f>
        <v>68.22650602409638</v>
      </c>
      <c r="AP418" s="232">
        <f>AVERAGE($L$4:L418)</f>
        <v>65.89156626506023</v>
      </c>
      <c r="AQ418" s="232">
        <f>AVERAGE($M$4:M418)</f>
        <v>67.17590361445784</v>
      </c>
      <c r="AR418" s="232">
        <f>AVERAGE($N$4:N418)</f>
        <v>63.840963855421684</v>
      </c>
      <c r="AS418" s="232">
        <f>AVERAGE($O$4:O418)</f>
        <v>402.7469879518072</v>
      </c>
      <c r="AT418" s="232">
        <f>AVERAGE($P$4:P418)</f>
        <v>67.12449799196787</v>
      </c>
    </row>
    <row r="419" spans="2:46" ht="13.5">
      <c r="B419" s="47">
        <v>416</v>
      </c>
      <c r="C419" s="22" t="s">
        <v>1192</v>
      </c>
      <c r="D419" s="47" t="s">
        <v>1023</v>
      </c>
      <c r="E419" s="47" t="s">
        <v>1073</v>
      </c>
      <c r="F419" s="47" t="s">
        <v>1109</v>
      </c>
      <c r="G419" s="47" t="s">
        <v>986</v>
      </c>
      <c r="H419" s="79">
        <v>38.5</v>
      </c>
      <c r="I419" s="47">
        <v>70</v>
      </c>
      <c r="J419" s="47">
        <v>80</v>
      </c>
      <c r="K419" s="47">
        <v>102</v>
      </c>
      <c r="L419" s="47">
        <v>80</v>
      </c>
      <c r="M419" s="47">
        <v>102</v>
      </c>
      <c r="N419" s="47">
        <v>40</v>
      </c>
      <c r="O419" s="47">
        <f t="shared" si="25"/>
        <v>474</v>
      </c>
      <c r="P419" s="80">
        <f t="shared" si="26"/>
        <v>79</v>
      </c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  <c r="AG419" s="47"/>
      <c r="AH419" s="228" t="s">
        <v>169</v>
      </c>
      <c r="AI419" s="423" t="s">
        <v>167</v>
      </c>
      <c r="AJ419" s="424"/>
      <c r="AK419" s="425"/>
      <c r="AM419" s="232">
        <f>AVERAGE($I$4:I419)</f>
        <v>65.93028846153847</v>
      </c>
      <c r="AN419" s="232">
        <f>AVERAGE($J$4:J419)</f>
        <v>71.71153846153847</v>
      </c>
      <c r="AO419" s="232">
        <f>AVERAGE($K$4:K419)</f>
        <v>68.3076923076923</v>
      </c>
      <c r="AP419" s="232">
        <f>AVERAGE($L$4:L419)</f>
        <v>65.92548076923077</v>
      </c>
      <c r="AQ419" s="232">
        <f>AVERAGE($M$4:M419)</f>
        <v>67.25961538461539</v>
      </c>
      <c r="AR419" s="232">
        <f>AVERAGE($N$4:N419)</f>
        <v>63.78365384615385</v>
      </c>
      <c r="AS419" s="232">
        <f>AVERAGE($O$4:O419)</f>
        <v>402.9182692307692</v>
      </c>
      <c r="AT419" s="232">
        <f>AVERAGE($P$4:P419)</f>
        <v>67.15304487179488</v>
      </c>
    </row>
    <row r="420" spans="2:46" ht="13.5">
      <c r="B420" s="47">
        <v>417</v>
      </c>
      <c r="C420" s="22" t="s">
        <v>1193</v>
      </c>
      <c r="D420" s="47" t="s">
        <v>1014</v>
      </c>
      <c r="E420" s="47" t="s">
        <v>986</v>
      </c>
      <c r="F420" s="47" t="s">
        <v>1194</v>
      </c>
      <c r="G420" s="47" t="s">
        <v>1195</v>
      </c>
      <c r="H420" s="79">
        <v>3.9</v>
      </c>
      <c r="I420" s="47">
        <v>50</v>
      </c>
      <c r="J420" s="47">
        <v>45</v>
      </c>
      <c r="K420" s="47">
        <v>70</v>
      </c>
      <c r="L420" s="47">
        <v>45</v>
      </c>
      <c r="M420" s="47">
        <v>90</v>
      </c>
      <c r="N420" s="47">
        <v>95</v>
      </c>
      <c r="O420" s="47">
        <f t="shared" si="25"/>
        <v>395</v>
      </c>
      <c r="P420" s="80">
        <f t="shared" si="26"/>
        <v>65.83333333333333</v>
      </c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  <c r="AD420" s="47"/>
      <c r="AE420" s="47"/>
      <c r="AF420" s="47"/>
      <c r="AG420" s="47"/>
      <c r="AH420" s="228" t="s">
        <v>167</v>
      </c>
      <c r="AI420" s="423" t="s">
        <v>167</v>
      </c>
      <c r="AJ420" s="424"/>
      <c r="AK420" s="425"/>
      <c r="AM420" s="232">
        <f>AVERAGE($I$4:I420)</f>
        <v>65.89208633093526</v>
      </c>
      <c r="AN420" s="232">
        <f>AVERAGE($J$4:J420)</f>
        <v>71.64748201438849</v>
      </c>
      <c r="AO420" s="232">
        <f>AVERAGE($K$4:K420)</f>
        <v>68.31175059952038</v>
      </c>
      <c r="AP420" s="232">
        <f>AVERAGE($L$4:L420)</f>
        <v>65.87529976019185</v>
      </c>
      <c r="AQ420" s="232">
        <f>AVERAGE($M$4:M420)</f>
        <v>67.31414868105516</v>
      </c>
      <c r="AR420" s="232">
        <f>AVERAGE($N$4:N420)</f>
        <v>63.858513189448445</v>
      </c>
      <c r="AS420" s="232">
        <f>AVERAGE($O$4:O420)</f>
        <v>402.8992805755396</v>
      </c>
      <c r="AT420" s="232">
        <f>AVERAGE($P$4:P420)</f>
        <v>67.14988009592327</v>
      </c>
    </row>
    <row r="421" spans="2:46" ht="13.5">
      <c r="B421" s="47">
        <v>418</v>
      </c>
      <c r="C421" s="22" t="s">
        <v>1196</v>
      </c>
      <c r="D421" s="47" t="s">
        <v>1042</v>
      </c>
      <c r="E421" s="47" t="s">
        <v>986</v>
      </c>
      <c r="F421" s="47" t="s">
        <v>1096</v>
      </c>
      <c r="G421" s="47" t="s">
        <v>986</v>
      </c>
      <c r="H421" s="79">
        <v>29.5</v>
      </c>
      <c r="I421" s="47">
        <v>55</v>
      </c>
      <c r="J421" s="47">
        <v>65</v>
      </c>
      <c r="K421" s="47">
        <v>35</v>
      </c>
      <c r="L421" s="47">
        <v>60</v>
      </c>
      <c r="M421" s="47">
        <v>30</v>
      </c>
      <c r="N421" s="47">
        <v>85</v>
      </c>
      <c r="O421" s="47">
        <f t="shared" si="25"/>
        <v>330</v>
      </c>
      <c r="P421" s="80">
        <f t="shared" si="26"/>
        <v>55</v>
      </c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  <c r="AD421" s="47"/>
      <c r="AE421" s="47"/>
      <c r="AF421" s="47"/>
      <c r="AG421" s="47"/>
      <c r="AH421" s="228" t="s">
        <v>167</v>
      </c>
      <c r="AI421" s="371" t="s">
        <v>168</v>
      </c>
      <c r="AJ421" s="371"/>
      <c r="AK421" s="371"/>
      <c r="AM421" s="232">
        <f>AVERAGE($I$4:I421)</f>
        <v>65.86602870813397</v>
      </c>
      <c r="AN421" s="232">
        <f>AVERAGE($J$4:J421)</f>
        <v>71.63157894736842</v>
      </c>
      <c r="AO421" s="232">
        <f>AVERAGE($K$4:K421)</f>
        <v>68.23205741626795</v>
      </c>
      <c r="AP421" s="232">
        <f>AVERAGE($L$4:L421)</f>
        <v>65.86124401913875</v>
      </c>
      <c r="AQ421" s="232">
        <f>AVERAGE($M$4:M421)</f>
        <v>67.22488038277513</v>
      </c>
      <c r="AR421" s="232">
        <f>AVERAGE($N$4:N421)</f>
        <v>63.90909090909091</v>
      </c>
      <c r="AS421" s="232">
        <f>AVERAGE($O$4:O421)</f>
        <v>402.7248803827751</v>
      </c>
      <c r="AT421" s="232">
        <f>AVERAGE($P$4:P421)</f>
        <v>67.12081339712918</v>
      </c>
    </row>
    <row r="422" spans="2:46" ht="13.5">
      <c r="B422" s="47">
        <v>419</v>
      </c>
      <c r="C422" s="22" t="s">
        <v>1197</v>
      </c>
      <c r="D422" s="47" t="s">
        <v>1042</v>
      </c>
      <c r="E422" s="47" t="s">
        <v>986</v>
      </c>
      <c r="F422" s="47" t="s">
        <v>1096</v>
      </c>
      <c r="G422" s="47" t="s">
        <v>986</v>
      </c>
      <c r="H422" s="79">
        <v>33.5</v>
      </c>
      <c r="I422" s="47">
        <v>85</v>
      </c>
      <c r="J422" s="47">
        <v>105</v>
      </c>
      <c r="K422" s="47">
        <v>55</v>
      </c>
      <c r="L422" s="47">
        <v>85</v>
      </c>
      <c r="M422" s="47">
        <v>59</v>
      </c>
      <c r="N422" s="47">
        <v>115</v>
      </c>
      <c r="O422" s="47">
        <f t="shared" si="25"/>
        <v>504</v>
      </c>
      <c r="P422" s="80">
        <f t="shared" si="26"/>
        <v>84</v>
      </c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228" t="s">
        <v>169</v>
      </c>
      <c r="AI422" s="423" t="s">
        <v>167</v>
      </c>
      <c r="AJ422" s="424"/>
      <c r="AK422" s="425"/>
      <c r="AM422" s="232">
        <f>AVERAGE($I$4:I422)</f>
        <v>65.91169451073986</v>
      </c>
      <c r="AN422" s="232">
        <f>AVERAGE($J$4:J422)</f>
        <v>71.71121718377088</v>
      </c>
      <c r="AO422" s="232">
        <f>AVERAGE($K$4:K422)</f>
        <v>68.20047732696898</v>
      </c>
      <c r="AP422" s="232">
        <f>AVERAGE($L$4:L422)</f>
        <v>65.90692124105011</v>
      </c>
      <c r="AQ422" s="232">
        <f>AVERAGE($M$4:M422)</f>
        <v>67.20525059665871</v>
      </c>
      <c r="AR422" s="232">
        <f>AVERAGE($N$4:N422)</f>
        <v>64.0310262529833</v>
      </c>
      <c r="AS422" s="232">
        <f>AVERAGE($O$4:O422)</f>
        <v>402.96658711217185</v>
      </c>
      <c r="AT422" s="232">
        <f>AVERAGE($P$4:P422)</f>
        <v>67.16109785202865</v>
      </c>
    </row>
    <row r="423" spans="2:46" ht="13.5">
      <c r="B423" s="47">
        <v>420</v>
      </c>
      <c r="C423" s="22" t="s">
        <v>1198</v>
      </c>
      <c r="D423" s="47" t="s">
        <v>1029</v>
      </c>
      <c r="E423" s="47" t="s">
        <v>986</v>
      </c>
      <c r="F423" s="47" t="s">
        <v>1112</v>
      </c>
      <c r="G423" s="47" t="s">
        <v>986</v>
      </c>
      <c r="H423" s="79">
        <v>3.3</v>
      </c>
      <c r="I423" s="47">
        <v>45</v>
      </c>
      <c r="J423" s="47">
        <v>35</v>
      </c>
      <c r="K423" s="47">
        <v>45</v>
      </c>
      <c r="L423" s="47">
        <v>62</v>
      </c>
      <c r="M423" s="47">
        <v>53</v>
      </c>
      <c r="N423" s="47">
        <v>35</v>
      </c>
      <c r="O423" s="47">
        <f t="shared" si="25"/>
        <v>275</v>
      </c>
      <c r="P423" s="80">
        <f t="shared" si="26"/>
        <v>45.833333333333336</v>
      </c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47"/>
      <c r="AE423" s="47"/>
      <c r="AF423" s="47"/>
      <c r="AG423" s="47"/>
      <c r="AH423" s="228" t="s">
        <v>167</v>
      </c>
      <c r="AI423" s="371" t="s">
        <v>168</v>
      </c>
      <c r="AJ423" s="371"/>
      <c r="AK423" s="371"/>
      <c r="AM423" s="232">
        <f>AVERAGE($I$4:I423)</f>
        <v>65.86190476190477</v>
      </c>
      <c r="AN423" s="232">
        <f>AVERAGE($J$4:J423)</f>
        <v>71.62380952380953</v>
      </c>
      <c r="AO423" s="232">
        <f>AVERAGE($K$4:K423)</f>
        <v>68.1452380952381</v>
      </c>
      <c r="AP423" s="232">
        <f>AVERAGE($L$4:L423)</f>
        <v>65.89761904761905</v>
      </c>
      <c r="AQ423" s="232">
        <f>AVERAGE($M$4:M423)</f>
        <v>67.17142857142858</v>
      </c>
      <c r="AR423" s="232">
        <f>AVERAGE($N$4:N423)</f>
        <v>63.96190476190476</v>
      </c>
      <c r="AS423" s="232">
        <f>AVERAGE($O$4:O423)</f>
        <v>402.66190476190474</v>
      </c>
      <c r="AT423" s="232">
        <f>AVERAGE($P$4:P423)</f>
        <v>67.11031746031746</v>
      </c>
    </row>
    <row r="424" spans="2:46" ht="13.5">
      <c r="B424" s="47">
        <v>421</v>
      </c>
      <c r="C424" s="22" t="s">
        <v>1199</v>
      </c>
      <c r="D424" s="47" t="s">
        <v>1029</v>
      </c>
      <c r="E424" s="47" t="s">
        <v>986</v>
      </c>
      <c r="F424" s="47" t="s">
        <v>1200</v>
      </c>
      <c r="G424" s="47" t="s">
        <v>986</v>
      </c>
      <c r="H424" s="79">
        <v>9.3</v>
      </c>
      <c r="I424" s="47">
        <v>70</v>
      </c>
      <c r="J424" s="47">
        <v>60</v>
      </c>
      <c r="K424" s="47">
        <v>70</v>
      </c>
      <c r="L424" s="47">
        <v>87</v>
      </c>
      <c r="M424" s="47">
        <v>78</v>
      </c>
      <c r="N424" s="47">
        <v>85</v>
      </c>
      <c r="O424" s="47">
        <f t="shared" si="25"/>
        <v>450</v>
      </c>
      <c r="P424" s="80">
        <f t="shared" si="26"/>
        <v>75</v>
      </c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  <c r="AD424" s="47"/>
      <c r="AE424" s="47"/>
      <c r="AF424" s="47"/>
      <c r="AG424" s="47"/>
      <c r="AH424" s="228" t="s">
        <v>169</v>
      </c>
      <c r="AI424" s="423" t="s">
        <v>167</v>
      </c>
      <c r="AJ424" s="424"/>
      <c r="AK424" s="425"/>
      <c r="AM424" s="232">
        <f>AVERAGE($I$4:I424)</f>
        <v>65.87173396674584</v>
      </c>
      <c r="AN424" s="232">
        <f>AVERAGE($J$4:J424)</f>
        <v>71.59619952494062</v>
      </c>
      <c r="AO424" s="232">
        <f>AVERAGE($K$4:K424)</f>
        <v>68.14964370546318</v>
      </c>
      <c r="AP424" s="232">
        <f>AVERAGE($L$4:L424)</f>
        <v>65.94774346793349</v>
      </c>
      <c r="AQ424" s="232">
        <f>AVERAGE($M$4:M424)</f>
        <v>67.19714964370546</v>
      </c>
      <c r="AR424" s="232">
        <f>AVERAGE($N$4:N424)</f>
        <v>64.01187648456057</v>
      </c>
      <c r="AS424" s="232">
        <f>AVERAGE($O$4:O424)</f>
        <v>402.7743467933492</v>
      </c>
      <c r="AT424" s="232">
        <f>AVERAGE($P$4:P424)</f>
        <v>67.12905779889152</v>
      </c>
    </row>
    <row r="425" spans="2:46" ht="13.5">
      <c r="B425" s="47">
        <v>422</v>
      </c>
      <c r="C425" s="22" t="s">
        <v>1201</v>
      </c>
      <c r="D425" s="47" t="s">
        <v>1042</v>
      </c>
      <c r="E425" s="47" t="s">
        <v>986</v>
      </c>
      <c r="F425" s="47" t="s">
        <v>1038</v>
      </c>
      <c r="G425" s="47" t="s">
        <v>1202</v>
      </c>
      <c r="H425" s="79">
        <v>6.3</v>
      </c>
      <c r="I425" s="47">
        <v>76</v>
      </c>
      <c r="J425" s="47">
        <v>48</v>
      </c>
      <c r="K425" s="47">
        <v>48</v>
      </c>
      <c r="L425" s="47">
        <v>57</v>
      </c>
      <c r="M425" s="47">
        <v>62</v>
      </c>
      <c r="N425" s="47">
        <v>34</v>
      </c>
      <c r="O425" s="47">
        <f t="shared" si="25"/>
        <v>325</v>
      </c>
      <c r="P425" s="80">
        <f t="shared" si="26"/>
        <v>54.166666666666664</v>
      </c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  <c r="AD425" s="47"/>
      <c r="AE425" s="47"/>
      <c r="AF425" s="47"/>
      <c r="AG425" s="47"/>
      <c r="AH425" s="228" t="s">
        <v>167</v>
      </c>
      <c r="AI425" s="371" t="s">
        <v>168</v>
      </c>
      <c r="AJ425" s="371"/>
      <c r="AK425" s="371"/>
      <c r="AM425" s="232">
        <f>AVERAGE($I$4:I425)</f>
        <v>65.89573459715639</v>
      </c>
      <c r="AN425" s="232">
        <f>AVERAGE($J$4:J425)</f>
        <v>71.54028436018957</v>
      </c>
      <c r="AO425" s="232">
        <f>AVERAGE($K$4:K425)</f>
        <v>68.10189573459715</v>
      </c>
      <c r="AP425" s="232">
        <f>AVERAGE($L$4:L425)</f>
        <v>65.92654028436019</v>
      </c>
      <c r="AQ425" s="232">
        <f>AVERAGE($M$4:M425)</f>
        <v>67.18483412322274</v>
      </c>
      <c r="AR425" s="232">
        <f>AVERAGE($N$4:N425)</f>
        <v>63.94075829383886</v>
      </c>
      <c r="AS425" s="232">
        <f>AVERAGE($O$4:O425)</f>
        <v>402.59004739336496</v>
      </c>
      <c r="AT425" s="232">
        <f>AVERAGE($P$4:P425)</f>
        <v>67.09834123222748</v>
      </c>
    </row>
    <row r="426" spans="2:46" ht="13.5">
      <c r="B426" s="47">
        <v>423</v>
      </c>
      <c r="C426" s="22" t="s">
        <v>1203</v>
      </c>
      <c r="D426" s="47" t="s">
        <v>1042</v>
      </c>
      <c r="E426" s="47" t="s">
        <v>986</v>
      </c>
      <c r="F426" s="47" t="s">
        <v>1038</v>
      </c>
      <c r="G426" s="47" t="s">
        <v>1202</v>
      </c>
      <c r="H426" s="79">
        <v>29.9</v>
      </c>
      <c r="I426" s="47">
        <v>111</v>
      </c>
      <c r="J426" s="47">
        <v>83</v>
      </c>
      <c r="K426" s="47">
        <v>68</v>
      </c>
      <c r="L426" s="47">
        <v>92</v>
      </c>
      <c r="M426" s="47">
        <v>82</v>
      </c>
      <c r="N426" s="47">
        <v>39</v>
      </c>
      <c r="O426" s="47">
        <f t="shared" si="25"/>
        <v>475</v>
      </c>
      <c r="P426" s="80">
        <f t="shared" si="26"/>
        <v>79.16666666666667</v>
      </c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  <c r="AD426" s="47"/>
      <c r="AE426" s="47"/>
      <c r="AF426" s="47"/>
      <c r="AG426" s="47"/>
      <c r="AH426" s="228" t="s">
        <v>169</v>
      </c>
      <c r="AI426" s="423" t="s">
        <v>167</v>
      </c>
      <c r="AJ426" s="424"/>
      <c r="AK426" s="425"/>
      <c r="AM426" s="232">
        <f>AVERAGE($I$4:I426)</f>
        <v>66.00236406619385</v>
      </c>
      <c r="AN426" s="232">
        <f>AVERAGE($J$4:J426)</f>
        <v>71.56737588652483</v>
      </c>
      <c r="AO426" s="232">
        <f>AVERAGE($K$4:K426)</f>
        <v>68.10165484633569</v>
      </c>
      <c r="AP426" s="232">
        <f>AVERAGE($L$4:L426)</f>
        <v>65.98817966903073</v>
      </c>
      <c r="AQ426" s="232">
        <f>AVERAGE($M$4:M426)</f>
        <v>67.21985815602837</v>
      </c>
      <c r="AR426" s="232">
        <f>AVERAGE($N$4:N426)</f>
        <v>63.881796690307326</v>
      </c>
      <c r="AS426" s="232">
        <f>AVERAGE($O$4:O426)</f>
        <v>402.7612293144208</v>
      </c>
      <c r="AT426" s="232">
        <f>AVERAGE($P$4:P426)</f>
        <v>67.12687155240347</v>
      </c>
    </row>
    <row r="427" spans="2:46" ht="13.5">
      <c r="B427" s="47">
        <v>424</v>
      </c>
      <c r="C427" s="22" t="s">
        <v>539</v>
      </c>
      <c r="D427" s="47" t="s">
        <v>183</v>
      </c>
      <c r="E427" s="47" t="s">
        <v>152</v>
      </c>
      <c r="F427" s="47" t="s">
        <v>248</v>
      </c>
      <c r="G427" s="47" t="s">
        <v>247</v>
      </c>
      <c r="H427" s="79">
        <v>20.3</v>
      </c>
      <c r="I427" s="47">
        <v>75</v>
      </c>
      <c r="J427" s="47">
        <v>100</v>
      </c>
      <c r="K427" s="47">
        <v>66</v>
      </c>
      <c r="L427" s="47">
        <v>60</v>
      </c>
      <c r="M427" s="47">
        <v>66</v>
      </c>
      <c r="N427" s="47">
        <v>115</v>
      </c>
      <c r="O427" s="47">
        <f aca="true" t="shared" si="27" ref="O427:O442">SUM(I427:N427)</f>
        <v>482</v>
      </c>
      <c r="P427" s="80">
        <f aca="true" t="shared" si="28" ref="P427:P442">AVERAGE(I427:N427)</f>
        <v>80.33333333333333</v>
      </c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  <c r="AD427" s="47"/>
      <c r="AE427" s="47"/>
      <c r="AF427" s="47"/>
      <c r="AG427" s="47"/>
      <c r="AH427" s="82" t="s">
        <v>203</v>
      </c>
      <c r="AI427" s="423" t="s">
        <v>167</v>
      </c>
      <c r="AJ427" s="424"/>
      <c r="AK427" s="425"/>
      <c r="AM427" s="232">
        <f>AVERAGE($I$4:I427)</f>
        <v>66.02358490566037</v>
      </c>
      <c r="AN427" s="232">
        <f>AVERAGE($J$4:J427)</f>
        <v>71.63443396226415</v>
      </c>
      <c r="AO427" s="232">
        <f>AVERAGE($K$4:K427)</f>
        <v>68.09669811320755</v>
      </c>
      <c r="AP427" s="232">
        <f>AVERAGE($L$4:L427)</f>
        <v>65.97405660377359</v>
      </c>
      <c r="AQ427" s="232">
        <f>AVERAGE($M$4:M427)</f>
        <v>67.21698113207547</v>
      </c>
      <c r="AR427" s="232">
        <f>AVERAGE($N$4:N427)</f>
        <v>64.00235849056604</v>
      </c>
      <c r="AS427" s="232">
        <f>AVERAGE($O$4:O427)</f>
        <v>402.9481132075472</v>
      </c>
      <c r="AT427" s="232">
        <f>AVERAGE($P$4:P427)</f>
        <v>67.15801886792453</v>
      </c>
    </row>
    <row r="428" spans="2:46" ht="13.5">
      <c r="B428" s="47">
        <v>425</v>
      </c>
      <c r="C428" s="22" t="s">
        <v>1204</v>
      </c>
      <c r="D428" s="47" t="s">
        <v>998</v>
      </c>
      <c r="E428" s="47" t="s">
        <v>1073</v>
      </c>
      <c r="F428" s="47" t="s">
        <v>1205</v>
      </c>
      <c r="G428" s="47" t="s">
        <v>1206</v>
      </c>
      <c r="H428" s="79">
        <v>1.2</v>
      </c>
      <c r="I428" s="47">
        <v>90</v>
      </c>
      <c r="J428" s="47">
        <v>50</v>
      </c>
      <c r="K428" s="47">
        <v>34</v>
      </c>
      <c r="L428" s="47">
        <v>60</v>
      </c>
      <c r="M428" s="47">
        <v>44</v>
      </c>
      <c r="N428" s="47">
        <v>70</v>
      </c>
      <c r="O428" s="47">
        <f t="shared" si="27"/>
        <v>348</v>
      </c>
      <c r="P428" s="80">
        <f t="shared" si="28"/>
        <v>58</v>
      </c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  <c r="AD428" s="47"/>
      <c r="AE428" s="47"/>
      <c r="AF428" s="47"/>
      <c r="AG428" s="47"/>
      <c r="AH428" s="228" t="s">
        <v>167</v>
      </c>
      <c r="AI428" s="371" t="s">
        <v>168</v>
      </c>
      <c r="AJ428" s="371"/>
      <c r="AK428" s="371"/>
      <c r="AM428" s="232">
        <f>AVERAGE($I$4:I428)</f>
        <v>66.08</v>
      </c>
      <c r="AN428" s="232">
        <f>AVERAGE($J$4:J428)</f>
        <v>71.5835294117647</v>
      </c>
      <c r="AO428" s="232">
        <f>AVERAGE($K$4:K428)</f>
        <v>68.0164705882353</v>
      </c>
      <c r="AP428" s="232">
        <f>AVERAGE($L$4:L428)</f>
        <v>65.96</v>
      </c>
      <c r="AQ428" s="232">
        <f>AVERAGE($M$4:M428)</f>
        <v>67.16235294117647</v>
      </c>
      <c r="AR428" s="232">
        <f>AVERAGE($N$4:N428)</f>
        <v>64.0164705882353</v>
      </c>
      <c r="AS428" s="232">
        <f>AVERAGE($O$4:O428)</f>
        <v>402.81882352941176</v>
      </c>
      <c r="AT428" s="232">
        <f>AVERAGE($P$4:P428)</f>
        <v>67.1364705882353</v>
      </c>
    </row>
    <row r="429" spans="2:46" ht="13.5">
      <c r="B429" s="47">
        <v>426</v>
      </c>
      <c r="C429" s="22" t="s">
        <v>1207</v>
      </c>
      <c r="D429" s="47" t="s">
        <v>998</v>
      </c>
      <c r="E429" s="47" t="s">
        <v>1073</v>
      </c>
      <c r="F429" s="47" t="s">
        <v>1205</v>
      </c>
      <c r="G429" s="47" t="s">
        <v>1206</v>
      </c>
      <c r="H429" s="79">
        <v>15</v>
      </c>
      <c r="I429" s="47">
        <v>150</v>
      </c>
      <c r="J429" s="47">
        <v>80</v>
      </c>
      <c r="K429" s="47">
        <v>44</v>
      </c>
      <c r="L429" s="47">
        <v>90</v>
      </c>
      <c r="M429" s="47">
        <v>54</v>
      </c>
      <c r="N429" s="47">
        <v>80</v>
      </c>
      <c r="O429" s="47">
        <f t="shared" si="27"/>
        <v>498</v>
      </c>
      <c r="P429" s="80">
        <f t="shared" si="28"/>
        <v>83</v>
      </c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  <c r="AG429" s="47"/>
      <c r="AH429" s="228" t="s">
        <v>169</v>
      </c>
      <c r="AI429" s="423" t="s">
        <v>167</v>
      </c>
      <c r="AJ429" s="424"/>
      <c r="AK429" s="425"/>
      <c r="AM429" s="232">
        <f>AVERAGE($I$4:I429)</f>
        <v>66.27699530516432</v>
      </c>
      <c r="AN429" s="232">
        <f>AVERAGE($J$4:J429)</f>
        <v>71.60328638497653</v>
      </c>
      <c r="AO429" s="232">
        <f>AVERAGE($K$4:K429)</f>
        <v>67.96009389671362</v>
      </c>
      <c r="AP429" s="232">
        <f>AVERAGE($L$4:L429)</f>
        <v>66.01643192488262</v>
      </c>
      <c r="AQ429" s="232">
        <f>AVERAGE($M$4:M429)</f>
        <v>67.13145539906104</v>
      </c>
      <c r="AR429" s="232">
        <f>AVERAGE($N$4:N429)</f>
        <v>64.05399061032864</v>
      </c>
      <c r="AS429" s="232">
        <f>AVERAGE($O$4:O429)</f>
        <v>403.0422535211268</v>
      </c>
      <c r="AT429" s="232">
        <f>AVERAGE($P$4:P429)</f>
        <v>67.17370892018779</v>
      </c>
    </row>
    <row r="430" spans="2:46" ht="13.5">
      <c r="B430" s="47">
        <v>427</v>
      </c>
      <c r="C430" s="22" t="s">
        <v>1208</v>
      </c>
      <c r="D430" s="47" t="s">
        <v>992</v>
      </c>
      <c r="E430" s="47" t="s">
        <v>986</v>
      </c>
      <c r="F430" s="47" t="s">
        <v>1194</v>
      </c>
      <c r="G430" s="47" t="s">
        <v>1209</v>
      </c>
      <c r="H430" s="79">
        <v>5.5</v>
      </c>
      <c r="I430" s="47">
        <v>55</v>
      </c>
      <c r="J430" s="47">
        <v>66</v>
      </c>
      <c r="K430" s="47">
        <v>44</v>
      </c>
      <c r="L430" s="47">
        <v>44</v>
      </c>
      <c r="M430" s="47">
        <v>56</v>
      </c>
      <c r="N430" s="47">
        <v>85</v>
      </c>
      <c r="O430" s="47">
        <f t="shared" si="27"/>
        <v>350</v>
      </c>
      <c r="P430" s="80">
        <f t="shared" si="28"/>
        <v>58.333333333333336</v>
      </c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  <c r="AD430" s="47"/>
      <c r="AE430" s="47"/>
      <c r="AF430" s="47"/>
      <c r="AG430" s="47"/>
      <c r="AH430" s="228" t="s">
        <v>167</v>
      </c>
      <c r="AI430" s="371" t="s">
        <v>168</v>
      </c>
      <c r="AJ430" s="371"/>
      <c r="AK430" s="371"/>
      <c r="AM430" s="232">
        <f>AVERAGE($I$4:I430)</f>
        <v>66.25058548009368</v>
      </c>
      <c r="AN430" s="232">
        <f>AVERAGE($J$4:J430)</f>
        <v>71.59016393442623</v>
      </c>
      <c r="AO430" s="232">
        <f>AVERAGE($K$4:K430)</f>
        <v>67.903981264637</v>
      </c>
      <c r="AP430" s="232">
        <f>AVERAGE($L$4:L430)</f>
        <v>65.96487119437938</v>
      </c>
      <c r="AQ430" s="232">
        <f>AVERAGE($M$4:M430)</f>
        <v>67.10538641686183</v>
      </c>
      <c r="AR430" s="232">
        <f>AVERAGE($N$4:N430)</f>
        <v>64.10304449648712</v>
      </c>
      <c r="AS430" s="232">
        <f>AVERAGE($O$4:O430)</f>
        <v>402.91803278688525</v>
      </c>
      <c r="AT430" s="232">
        <f>AVERAGE($P$4:P430)</f>
        <v>67.15300546448087</v>
      </c>
    </row>
    <row r="431" spans="2:46" ht="13.5">
      <c r="B431" s="47">
        <v>428</v>
      </c>
      <c r="C431" s="22" t="s">
        <v>1210</v>
      </c>
      <c r="D431" s="47" t="s">
        <v>992</v>
      </c>
      <c r="E431" s="47" t="s">
        <v>986</v>
      </c>
      <c r="F431" s="47" t="s">
        <v>993</v>
      </c>
      <c r="G431" s="47" t="s">
        <v>1209</v>
      </c>
      <c r="H431" s="79">
        <v>33.3</v>
      </c>
      <c r="I431" s="47">
        <v>65</v>
      </c>
      <c r="J431" s="47">
        <v>76</v>
      </c>
      <c r="K431" s="47">
        <v>84</v>
      </c>
      <c r="L431" s="47">
        <v>54</v>
      </c>
      <c r="M431" s="47">
        <v>96</v>
      </c>
      <c r="N431" s="47">
        <v>105</v>
      </c>
      <c r="O431" s="47">
        <f t="shared" si="27"/>
        <v>480</v>
      </c>
      <c r="P431" s="80">
        <f t="shared" si="28"/>
        <v>80</v>
      </c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  <c r="AD431" s="47"/>
      <c r="AE431" s="47"/>
      <c r="AF431" s="47"/>
      <c r="AG431" s="47"/>
      <c r="AH431" s="228" t="s">
        <v>169</v>
      </c>
      <c r="AI431" s="423" t="s">
        <v>167</v>
      </c>
      <c r="AJ431" s="424"/>
      <c r="AK431" s="425"/>
      <c r="AM431" s="232">
        <f>AVERAGE($I$4:I431)</f>
        <v>66.24766355140187</v>
      </c>
      <c r="AN431" s="232">
        <f>AVERAGE($J$4:J431)</f>
        <v>71.60046728971963</v>
      </c>
      <c r="AO431" s="232">
        <f>AVERAGE($K$4:K431)</f>
        <v>67.94158878504673</v>
      </c>
      <c r="AP431" s="232">
        <f>AVERAGE($L$4:L431)</f>
        <v>65.93691588785046</v>
      </c>
      <c r="AQ431" s="232">
        <f>AVERAGE($M$4:M431)</f>
        <v>67.17289719626169</v>
      </c>
      <c r="AR431" s="232">
        <f>AVERAGE($N$4:N431)</f>
        <v>64.19859813084112</v>
      </c>
      <c r="AS431" s="232">
        <f>AVERAGE($O$4:O431)</f>
        <v>403.0981308411215</v>
      </c>
      <c r="AT431" s="232">
        <f>AVERAGE($P$4:P431)</f>
        <v>67.18302180685357</v>
      </c>
    </row>
    <row r="432" spans="2:46" ht="13.5">
      <c r="B432" s="47">
        <v>429</v>
      </c>
      <c r="C432" s="22" t="s">
        <v>553</v>
      </c>
      <c r="D432" s="47" t="s">
        <v>320</v>
      </c>
      <c r="E432" s="47" t="s">
        <v>152</v>
      </c>
      <c r="F432" s="47" t="s">
        <v>321</v>
      </c>
      <c r="G432" s="47" t="s">
        <v>152</v>
      </c>
      <c r="H432" s="79">
        <v>4.4</v>
      </c>
      <c r="I432" s="47">
        <v>60</v>
      </c>
      <c r="J432" s="47">
        <v>60</v>
      </c>
      <c r="K432" s="47">
        <v>60</v>
      </c>
      <c r="L432" s="47">
        <v>105</v>
      </c>
      <c r="M432" s="47">
        <v>105</v>
      </c>
      <c r="N432" s="47">
        <v>105</v>
      </c>
      <c r="O432" s="47">
        <f t="shared" si="27"/>
        <v>495</v>
      </c>
      <c r="P432" s="80">
        <f t="shared" si="28"/>
        <v>82.5</v>
      </c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  <c r="AD432" s="47"/>
      <c r="AE432" s="47"/>
      <c r="AF432" s="47"/>
      <c r="AG432" s="47"/>
      <c r="AH432" s="82" t="s">
        <v>203</v>
      </c>
      <c r="AI432" s="423" t="s">
        <v>167</v>
      </c>
      <c r="AJ432" s="424"/>
      <c r="AK432" s="425"/>
      <c r="AM432" s="232">
        <f>AVERAGE($I$4:I432)</f>
        <v>66.23310023310023</v>
      </c>
      <c r="AN432" s="232">
        <f>AVERAGE($J$4:J432)</f>
        <v>71.57342657342657</v>
      </c>
      <c r="AO432" s="232">
        <f>AVERAGE($K$4:K432)</f>
        <v>67.92307692307692</v>
      </c>
      <c r="AP432" s="232">
        <f>AVERAGE($L$4:L432)</f>
        <v>66.02797202797203</v>
      </c>
      <c r="AQ432" s="232">
        <f>AVERAGE($M$4:M432)</f>
        <v>67.26107226107226</v>
      </c>
      <c r="AR432" s="232">
        <f>AVERAGE($N$4:N432)</f>
        <v>64.2937062937063</v>
      </c>
      <c r="AS432" s="232">
        <f>AVERAGE($O$4:O432)</f>
        <v>403.31235431235433</v>
      </c>
      <c r="AT432" s="232">
        <f>AVERAGE($P$4:P432)</f>
        <v>67.21872571872572</v>
      </c>
    </row>
    <row r="433" spans="2:46" ht="13.5">
      <c r="B433" s="47">
        <v>430</v>
      </c>
      <c r="C433" s="22" t="s">
        <v>550</v>
      </c>
      <c r="D433" s="47" t="s">
        <v>444</v>
      </c>
      <c r="E433" s="47" t="s">
        <v>160</v>
      </c>
      <c r="F433" s="47" t="s">
        <v>327</v>
      </c>
      <c r="G433" s="47" t="s">
        <v>549</v>
      </c>
      <c r="H433" s="79">
        <v>27.3</v>
      </c>
      <c r="I433" s="47">
        <v>100</v>
      </c>
      <c r="J433" s="47">
        <v>125</v>
      </c>
      <c r="K433" s="47">
        <v>52</v>
      </c>
      <c r="L433" s="47">
        <v>105</v>
      </c>
      <c r="M433" s="47">
        <v>52</v>
      </c>
      <c r="N433" s="47">
        <v>71</v>
      </c>
      <c r="O433" s="47">
        <f t="shared" si="27"/>
        <v>505</v>
      </c>
      <c r="P433" s="80">
        <f t="shared" si="28"/>
        <v>84.16666666666667</v>
      </c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  <c r="AD433" s="47"/>
      <c r="AE433" s="47"/>
      <c r="AF433" s="47"/>
      <c r="AG433" s="47"/>
      <c r="AH433" s="82" t="s">
        <v>551</v>
      </c>
      <c r="AI433" s="423" t="s">
        <v>167</v>
      </c>
      <c r="AJ433" s="424"/>
      <c r="AK433" s="425"/>
      <c r="AM433" s="232">
        <f>AVERAGE($I$4:I433)</f>
        <v>66.31162790697674</v>
      </c>
      <c r="AN433" s="232">
        <f>AVERAGE($J$4:J433)</f>
        <v>71.69767441860465</v>
      </c>
      <c r="AO433" s="232">
        <f>AVERAGE($K$4:K433)</f>
        <v>67.88604651162791</v>
      </c>
      <c r="AP433" s="232">
        <f>AVERAGE($L$4:L433)</f>
        <v>66.11860465116278</v>
      </c>
      <c r="AQ433" s="232">
        <f>AVERAGE($M$4:M433)</f>
        <v>67.22558139534884</v>
      </c>
      <c r="AR433" s="232">
        <f>AVERAGE($N$4:N433)</f>
        <v>64.3093023255814</v>
      </c>
      <c r="AS433" s="232">
        <f>AVERAGE($O$4:O433)</f>
        <v>403.54883720930235</v>
      </c>
      <c r="AT433" s="232">
        <f>AVERAGE($P$4:P433)</f>
        <v>67.25813953488372</v>
      </c>
    </row>
    <row r="434" spans="2:46" ht="13.5">
      <c r="B434" s="47">
        <v>431</v>
      </c>
      <c r="C434" s="22" t="s">
        <v>1211</v>
      </c>
      <c r="D434" s="47" t="s">
        <v>992</v>
      </c>
      <c r="E434" s="47" t="s">
        <v>986</v>
      </c>
      <c r="F434" s="47" t="s">
        <v>1212</v>
      </c>
      <c r="G434" s="47" t="s">
        <v>1059</v>
      </c>
      <c r="H434" s="79">
        <v>3.9</v>
      </c>
      <c r="I434" s="47">
        <v>49</v>
      </c>
      <c r="J434" s="47">
        <v>55</v>
      </c>
      <c r="K434" s="47">
        <v>42</v>
      </c>
      <c r="L434" s="47">
        <v>42</v>
      </c>
      <c r="M434" s="47">
        <v>37</v>
      </c>
      <c r="N434" s="47">
        <v>85</v>
      </c>
      <c r="O434" s="47">
        <f t="shared" si="27"/>
        <v>310</v>
      </c>
      <c r="P434" s="80">
        <f t="shared" si="28"/>
        <v>51.666666666666664</v>
      </c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  <c r="AD434" s="47"/>
      <c r="AE434" s="47"/>
      <c r="AF434" s="47"/>
      <c r="AG434" s="47"/>
      <c r="AH434" s="228" t="s">
        <v>167</v>
      </c>
      <c r="AI434" s="371" t="s">
        <v>168</v>
      </c>
      <c r="AJ434" s="371"/>
      <c r="AK434" s="371"/>
      <c r="AM434" s="232">
        <f>AVERAGE($I$4:I434)</f>
        <v>66.27146171693735</v>
      </c>
      <c r="AN434" s="232">
        <f>AVERAGE($J$4:J434)</f>
        <v>71.65893271461717</v>
      </c>
      <c r="AO434" s="232">
        <f>AVERAGE($K$4:K434)</f>
        <v>67.82598607888632</v>
      </c>
      <c r="AP434" s="232">
        <f>AVERAGE($L$4:L434)</f>
        <v>66.06264501160094</v>
      </c>
      <c r="AQ434" s="232">
        <f>AVERAGE($M$4:M434)</f>
        <v>67.15545243619489</v>
      </c>
      <c r="AR434" s="232">
        <f>AVERAGE($N$4:N434)</f>
        <v>64.35730858468678</v>
      </c>
      <c r="AS434" s="232">
        <f>AVERAGE($O$4:O434)</f>
        <v>403.33178654292345</v>
      </c>
      <c r="AT434" s="232">
        <f>AVERAGE($P$4:P434)</f>
        <v>67.22196442382058</v>
      </c>
    </row>
    <row r="435" spans="2:46" ht="13.5">
      <c r="B435" s="47">
        <v>432</v>
      </c>
      <c r="C435" s="22" t="s">
        <v>1213</v>
      </c>
      <c r="D435" s="47" t="s">
        <v>992</v>
      </c>
      <c r="E435" s="47" t="s">
        <v>986</v>
      </c>
      <c r="F435" s="47" t="s">
        <v>1058</v>
      </c>
      <c r="G435" s="47" t="s">
        <v>1059</v>
      </c>
      <c r="H435" s="79">
        <v>43.8</v>
      </c>
      <c r="I435" s="47">
        <v>71</v>
      </c>
      <c r="J435" s="47">
        <v>82</v>
      </c>
      <c r="K435" s="47">
        <v>64</v>
      </c>
      <c r="L435" s="47">
        <v>64</v>
      </c>
      <c r="M435" s="47">
        <v>59</v>
      </c>
      <c r="N435" s="47">
        <v>112</v>
      </c>
      <c r="O435" s="47">
        <f t="shared" si="27"/>
        <v>452</v>
      </c>
      <c r="P435" s="80">
        <f t="shared" si="28"/>
        <v>75.33333333333333</v>
      </c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  <c r="AG435" s="47"/>
      <c r="AH435" s="228" t="s">
        <v>169</v>
      </c>
      <c r="AI435" s="423" t="s">
        <v>167</v>
      </c>
      <c r="AJ435" s="424"/>
      <c r="AK435" s="425"/>
      <c r="AM435" s="232">
        <f>AVERAGE($I$4:I435)</f>
        <v>66.2824074074074</v>
      </c>
      <c r="AN435" s="232">
        <f>AVERAGE($J$4:J435)</f>
        <v>71.68287037037037</v>
      </c>
      <c r="AO435" s="232">
        <f>AVERAGE($K$4:K435)</f>
        <v>67.81712962962963</v>
      </c>
      <c r="AP435" s="232">
        <f>AVERAGE($L$4:L435)</f>
        <v>66.05787037037037</v>
      </c>
      <c r="AQ435" s="232">
        <f>AVERAGE($M$4:M435)</f>
        <v>67.13657407407408</v>
      </c>
      <c r="AR435" s="232">
        <f>AVERAGE($N$4:N435)</f>
        <v>64.4675925925926</v>
      </c>
      <c r="AS435" s="232">
        <f>AVERAGE($O$4:O435)</f>
        <v>403.44444444444446</v>
      </c>
      <c r="AT435" s="232">
        <f>AVERAGE($P$4:P435)</f>
        <v>67.24074074074075</v>
      </c>
    </row>
    <row r="436" spans="2:46" ht="13.5">
      <c r="B436" s="47">
        <v>433</v>
      </c>
      <c r="C436" s="22" t="s">
        <v>1115</v>
      </c>
      <c r="D436" s="47" t="s">
        <v>1010</v>
      </c>
      <c r="E436" s="47" t="s">
        <v>986</v>
      </c>
      <c r="F436" s="47" t="s">
        <v>1067</v>
      </c>
      <c r="G436" s="47" t="s">
        <v>986</v>
      </c>
      <c r="H436" s="79">
        <v>0.6</v>
      </c>
      <c r="I436" s="47">
        <v>45</v>
      </c>
      <c r="J436" s="47">
        <v>30</v>
      </c>
      <c r="K436" s="47">
        <v>50</v>
      </c>
      <c r="L436" s="47">
        <v>65</v>
      </c>
      <c r="M436" s="47">
        <v>50</v>
      </c>
      <c r="N436" s="47">
        <v>45</v>
      </c>
      <c r="O436" s="47">
        <f t="shared" si="27"/>
        <v>285</v>
      </c>
      <c r="P436" s="80">
        <f t="shared" si="28"/>
        <v>47.5</v>
      </c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  <c r="AD436" s="47"/>
      <c r="AE436" s="47"/>
      <c r="AF436" s="47"/>
      <c r="AG436" s="47"/>
      <c r="AH436" s="228" t="s">
        <v>1036</v>
      </c>
      <c r="AI436" s="426" t="s">
        <v>203</v>
      </c>
      <c r="AJ436" s="427"/>
      <c r="AK436" s="428"/>
      <c r="AM436" s="232">
        <f>AVERAGE($I$4:I436)</f>
        <v>66.23325635103926</v>
      </c>
      <c r="AN436" s="232">
        <f>AVERAGE($J$4:J436)</f>
        <v>71.5866050808314</v>
      </c>
      <c r="AO436" s="232">
        <f>AVERAGE($K$4:K436)</f>
        <v>67.77598152424942</v>
      </c>
      <c r="AP436" s="232">
        <f>AVERAGE($L$4:L436)</f>
        <v>66.0554272517321</v>
      </c>
      <c r="AQ436" s="232">
        <f>AVERAGE($M$4:M436)</f>
        <v>67.09699769053118</v>
      </c>
      <c r="AR436" s="232">
        <f>AVERAGE($N$4:N436)</f>
        <v>64.42263279445727</v>
      </c>
      <c r="AS436" s="232">
        <f>AVERAGE($O$4:O436)</f>
        <v>403.17090069284063</v>
      </c>
      <c r="AT436" s="232">
        <f>AVERAGE($P$4:P436)</f>
        <v>67.19515011547344</v>
      </c>
    </row>
    <row r="437" spans="2:46" ht="13.5">
      <c r="B437" s="47">
        <v>434</v>
      </c>
      <c r="C437" s="22" t="s">
        <v>1214</v>
      </c>
      <c r="D437" s="47" t="s">
        <v>1030</v>
      </c>
      <c r="E437" s="47" t="s">
        <v>997</v>
      </c>
      <c r="F437" s="47" t="s">
        <v>1215</v>
      </c>
      <c r="G437" s="47" t="s">
        <v>1205</v>
      </c>
      <c r="H437" s="79">
        <v>19.2</v>
      </c>
      <c r="I437" s="47">
        <v>63</v>
      </c>
      <c r="J437" s="47">
        <v>63</v>
      </c>
      <c r="K437" s="47">
        <v>47</v>
      </c>
      <c r="L437" s="47">
        <v>41</v>
      </c>
      <c r="M437" s="47">
        <v>41</v>
      </c>
      <c r="N437" s="47">
        <v>74</v>
      </c>
      <c r="O437" s="47">
        <f t="shared" si="27"/>
        <v>329</v>
      </c>
      <c r="P437" s="80">
        <f t="shared" si="28"/>
        <v>54.833333333333336</v>
      </c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47"/>
      <c r="AD437" s="47"/>
      <c r="AE437" s="47"/>
      <c r="AF437" s="47"/>
      <c r="AG437" s="47"/>
      <c r="AH437" s="228" t="s">
        <v>167</v>
      </c>
      <c r="AI437" s="371" t="s">
        <v>168</v>
      </c>
      <c r="AJ437" s="371"/>
      <c r="AK437" s="371"/>
      <c r="AM437" s="232">
        <f>AVERAGE($I$4:I437)</f>
        <v>66.2258064516129</v>
      </c>
      <c r="AN437" s="232">
        <f>AVERAGE($J$4:J437)</f>
        <v>71.5668202764977</v>
      </c>
      <c r="AO437" s="232">
        <f>AVERAGE($K$4:K437)</f>
        <v>67.72811059907833</v>
      </c>
      <c r="AP437" s="232">
        <f>AVERAGE($L$4:L437)</f>
        <v>65.99769585253456</v>
      </c>
      <c r="AQ437" s="232">
        <f>AVERAGE($M$4:M437)</f>
        <v>67.036866359447</v>
      </c>
      <c r="AR437" s="232">
        <f>AVERAGE($N$4:N437)</f>
        <v>64.4447004608295</v>
      </c>
      <c r="AS437" s="232">
        <f>AVERAGE($O$4:O437)</f>
        <v>403</v>
      </c>
      <c r="AT437" s="232">
        <f>AVERAGE($P$4:P437)</f>
        <v>67.16666666666666</v>
      </c>
    </row>
    <row r="438" spans="2:46" ht="13.5">
      <c r="B438" s="47">
        <v>435</v>
      </c>
      <c r="C438" s="22" t="s">
        <v>1216</v>
      </c>
      <c r="D438" s="47" t="s">
        <v>1030</v>
      </c>
      <c r="E438" s="47" t="s">
        <v>997</v>
      </c>
      <c r="F438" s="47" t="s">
        <v>1215</v>
      </c>
      <c r="G438" s="47" t="s">
        <v>1205</v>
      </c>
      <c r="H438" s="79">
        <v>38</v>
      </c>
      <c r="I438" s="47">
        <v>103</v>
      </c>
      <c r="J438" s="47">
        <v>93</v>
      </c>
      <c r="K438" s="47">
        <v>67</v>
      </c>
      <c r="L438" s="47">
        <v>71</v>
      </c>
      <c r="M438" s="47">
        <v>61</v>
      </c>
      <c r="N438" s="47">
        <v>84</v>
      </c>
      <c r="O438" s="47">
        <f t="shared" si="27"/>
        <v>479</v>
      </c>
      <c r="P438" s="80">
        <f t="shared" si="28"/>
        <v>79.83333333333333</v>
      </c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  <c r="AD438" s="47"/>
      <c r="AE438" s="47"/>
      <c r="AF438" s="47"/>
      <c r="AG438" s="47"/>
      <c r="AH438" s="228" t="s">
        <v>169</v>
      </c>
      <c r="AI438" s="423" t="s">
        <v>167</v>
      </c>
      <c r="AJ438" s="424"/>
      <c r="AK438" s="425"/>
      <c r="AM438" s="232">
        <f>AVERAGE($I$4:I438)</f>
        <v>66.3103448275862</v>
      </c>
      <c r="AN438" s="232">
        <f>AVERAGE($J$4:J438)</f>
        <v>71.61609195402299</v>
      </c>
      <c r="AO438" s="232">
        <f>AVERAGE($K$4:K438)</f>
        <v>67.7264367816092</v>
      </c>
      <c r="AP438" s="232">
        <f>AVERAGE($L$4:L438)</f>
        <v>66.00919540229886</v>
      </c>
      <c r="AQ438" s="232">
        <f>AVERAGE($M$4:M438)</f>
        <v>67.02298850574712</v>
      </c>
      <c r="AR438" s="232">
        <f>AVERAGE($N$4:N438)</f>
        <v>64.48965517241379</v>
      </c>
      <c r="AS438" s="232">
        <f>AVERAGE($O$4:O438)</f>
        <v>403.17471264367816</v>
      </c>
      <c r="AT438" s="232">
        <f>AVERAGE($P$4:P438)</f>
        <v>67.19578544061302</v>
      </c>
    </row>
    <row r="439" spans="2:46" ht="13.5">
      <c r="B439" s="47">
        <v>436</v>
      </c>
      <c r="C439" s="22" t="s">
        <v>1217</v>
      </c>
      <c r="D439" s="47" t="s">
        <v>990</v>
      </c>
      <c r="E439" s="47" t="s">
        <v>1010</v>
      </c>
      <c r="F439" s="47" t="s">
        <v>1067</v>
      </c>
      <c r="G439" s="47" t="s">
        <v>1218</v>
      </c>
      <c r="H439" s="79">
        <v>60.5</v>
      </c>
      <c r="I439" s="47">
        <v>57</v>
      </c>
      <c r="J439" s="47">
        <v>24</v>
      </c>
      <c r="K439" s="47">
        <v>86</v>
      </c>
      <c r="L439" s="47">
        <v>24</v>
      </c>
      <c r="M439" s="47">
        <v>86</v>
      </c>
      <c r="N439" s="47">
        <v>23</v>
      </c>
      <c r="O439" s="47">
        <f t="shared" si="27"/>
        <v>300</v>
      </c>
      <c r="P439" s="80">
        <f t="shared" si="28"/>
        <v>50</v>
      </c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  <c r="AD439" s="47"/>
      <c r="AE439" s="47"/>
      <c r="AF439" s="47"/>
      <c r="AG439" s="47"/>
      <c r="AH439" s="228" t="s">
        <v>167</v>
      </c>
      <c r="AI439" s="371" t="s">
        <v>168</v>
      </c>
      <c r="AJ439" s="371"/>
      <c r="AK439" s="371"/>
      <c r="AM439" s="232">
        <f>AVERAGE($I$4:I439)</f>
        <v>66.28899082568807</v>
      </c>
      <c r="AN439" s="232">
        <f>AVERAGE($J$4:J439)</f>
        <v>71.50688073394495</v>
      </c>
      <c r="AO439" s="232">
        <f>AVERAGE($K$4:K439)</f>
        <v>67.76834862385321</v>
      </c>
      <c r="AP439" s="232">
        <f>AVERAGE($L$4:L439)</f>
        <v>65.91284403669725</v>
      </c>
      <c r="AQ439" s="232">
        <f>AVERAGE($M$4:M439)</f>
        <v>67.06651376146789</v>
      </c>
      <c r="AR439" s="232">
        <f>AVERAGE($N$4:N439)</f>
        <v>64.39449541284404</v>
      </c>
      <c r="AS439" s="232">
        <f>AVERAGE($O$4:O439)</f>
        <v>402.9380733944954</v>
      </c>
      <c r="AT439" s="232">
        <f>AVERAGE($P$4:P439)</f>
        <v>67.15634556574923</v>
      </c>
    </row>
    <row r="440" spans="2:46" ht="13.5">
      <c r="B440" s="47">
        <v>437</v>
      </c>
      <c r="C440" s="22" t="s">
        <v>1219</v>
      </c>
      <c r="D440" s="47" t="s">
        <v>990</v>
      </c>
      <c r="E440" s="47" t="s">
        <v>1010</v>
      </c>
      <c r="F440" s="47" t="s">
        <v>1067</v>
      </c>
      <c r="G440" s="47" t="s">
        <v>1218</v>
      </c>
      <c r="H440" s="79">
        <v>187</v>
      </c>
      <c r="I440" s="47">
        <v>67</v>
      </c>
      <c r="J440" s="47">
        <v>89</v>
      </c>
      <c r="K440" s="47">
        <v>116</v>
      </c>
      <c r="L440" s="47">
        <v>79</v>
      </c>
      <c r="M440" s="47">
        <v>116</v>
      </c>
      <c r="N440" s="47">
        <v>33</v>
      </c>
      <c r="O440" s="47">
        <f t="shared" si="27"/>
        <v>500</v>
      </c>
      <c r="P440" s="80">
        <f t="shared" si="28"/>
        <v>83.33333333333333</v>
      </c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/>
      <c r="AD440" s="47"/>
      <c r="AE440" s="47"/>
      <c r="AF440" s="47"/>
      <c r="AG440" s="47"/>
      <c r="AH440" s="228" t="s">
        <v>169</v>
      </c>
      <c r="AI440" s="423" t="s">
        <v>167</v>
      </c>
      <c r="AJ440" s="424"/>
      <c r="AK440" s="425"/>
      <c r="AM440" s="232">
        <f>AVERAGE($I$4:I440)</f>
        <v>66.29061784897026</v>
      </c>
      <c r="AN440" s="232">
        <f>AVERAGE($J$4:J440)</f>
        <v>71.54691075514874</v>
      </c>
      <c r="AO440" s="232">
        <f>AVERAGE($K$4:K440)</f>
        <v>67.8787185354691</v>
      </c>
      <c r="AP440" s="232">
        <f>AVERAGE($L$4:L440)</f>
        <v>65.94279176201373</v>
      </c>
      <c r="AQ440" s="232">
        <f>AVERAGE($M$4:M440)</f>
        <v>67.17848970251717</v>
      </c>
      <c r="AR440" s="232">
        <f>AVERAGE($N$4:N440)</f>
        <v>64.32265446224257</v>
      </c>
      <c r="AS440" s="232">
        <f>AVERAGE($O$4:O440)</f>
        <v>403.1601830663616</v>
      </c>
      <c r="AT440" s="232">
        <f>AVERAGE($P$4:P440)</f>
        <v>67.19336384439359</v>
      </c>
    </row>
    <row r="441" spans="2:46" ht="13.5">
      <c r="B441" s="47">
        <v>438</v>
      </c>
      <c r="C441" s="22" t="s">
        <v>533</v>
      </c>
      <c r="D441" s="47" t="s">
        <v>284</v>
      </c>
      <c r="E441" s="47" t="s">
        <v>152</v>
      </c>
      <c r="F441" s="47" t="s">
        <v>286</v>
      </c>
      <c r="G441" s="47" t="s">
        <v>285</v>
      </c>
      <c r="H441" s="79">
        <v>15</v>
      </c>
      <c r="I441" s="47">
        <v>50</v>
      </c>
      <c r="J441" s="47">
        <v>80</v>
      </c>
      <c r="K441" s="47">
        <v>95</v>
      </c>
      <c r="L441" s="47">
        <v>10</v>
      </c>
      <c r="M441" s="47">
        <v>45</v>
      </c>
      <c r="N441" s="47">
        <v>10</v>
      </c>
      <c r="O441" s="47">
        <f t="shared" si="27"/>
        <v>290</v>
      </c>
      <c r="P441" s="80">
        <f t="shared" si="28"/>
        <v>48.333333333333336</v>
      </c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  <c r="AD441" s="47"/>
      <c r="AE441" s="47"/>
      <c r="AF441" s="47"/>
      <c r="AG441" s="47"/>
      <c r="AH441" s="78" t="s">
        <v>167</v>
      </c>
      <c r="AI441" s="426" t="s">
        <v>203</v>
      </c>
      <c r="AJ441" s="427"/>
      <c r="AK441" s="428"/>
      <c r="AM441" s="232">
        <f>AVERAGE($I$4:I441)</f>
        <v>66.25342465753425</v>
      </c>
      <c r="AN441" s="232">
        <f>AVERAGE($J$4:J441)</f>
        <v>71.5662100456621</v>
      </c>
      <c r="AO441" s="232">
        <f>AVERAGE($K$4:K441)</f>
        <v>67.94063926940639</v>
      </c>
      <c r="AP441" s="232">
        <f>AVERAGE($L$4:L441)</f>
        <v>65.81506849315069</v>
      </c>
      <c r="AQ441" s="232">
        <f>AVERAGE($M$4:M441)</f>
        <v>67.12785388127854</v>
      </c>
      <c r="AR441" s="232">
        <f>AVERAGE($N$4:N441)</f>
        <v>64.1986301369863</v>
      </c>
      <c r="AS441" s="232">
        <f>AVERAGE($O$4:O441)</f>
        <v>402.9018264840183</v>
      </c>
      <c r="AT441" s="232">
        <f>AVERAGE($P$4:P441)</f>
        <v>67.15030441400303</v>
      </c>
    </row>
    <row r="442" spans="2:46" ht="13.5">
      <c r="B442" s="47">
        <v>439</v>
      </c>
      <c r="C442" s="22" t="s">
        <v>416</v>
      </c>
      <c r="D442" s="47" t="s">
        <v>268</v>
      </c>
      <c r="E442" s="47" t="s">
        <v>152</v>
      </c>
      <c r="F442" s="47" t="s">
        <v>334</v>
      </c>
      <c r="G442" s="47" t="s">
        <v>415</v>
      </c>
      <c r="H442" s="79">
        <v>13</v>
      </c>
      <c r="I442" s="47">
        <v>20</v>
      </c>
      <c r="J442" s="47">
        <v>25</v>
      </c>
      <c r="K442" s="47">
        <v>45</v>
      </c>
      <c r="L442" s="47">
        <v>70</v>
      </c>
      <c r="M442" s="47">
        <v>90</v>
      </c>
      <c r="N442" s="47">
        <v>60</v>
      </c>
      <c r="O442" s="47">
        <f t="shared" si="27"/>
        <v>310</v>
      </c>
      <c r="P442" s="80">
        <f t="shared" si="28"/>
        <v>51.666666666666664</v>
      </c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  <c r="AD442" s="47"/>
      <c r="AE442" s="47"/>
      <c r="AF442" s="47"/>
      <c r="AG442" s="47"/>
      <c r="AH442" s="78" t="s">
        <v>167</v>
      </c>
      <c r="AI442" s="426" t="s">
        <v>534</v>
      </c>
      <c r="AJ442" s="427"/>
      <c r="AK442" s="428"/>
      <c r="AM442" s="232">
        <f>AVERAGE($I$4:I442)</f>
        <v>66.14806378132118</v>
      </c>
      <c r="AN442" s="232">
        <f>AVERAGE($J$4:J442)</f>
        <v>71.46013667425969</v>
      </c>
      <c r="AO442" s="232">
        <f>AVERAGE($K$4:K442)</f>
        <v>67.8883826879271</v>
      </c>
      <c r="AP442" s="232">
        <f>AVERAGE($L$4:L442)</f>
        <v>65.8246013667426</v>
      </c>
      <c r="AQ442" s="232">
        <f>AVERAGE($M$4:M442)</f>
        <v>67.17995444191344</v>
      </c>
      <c r="AR442" s="232">
        <f>AVERAGE($N$4:N442)</f>
        <v>64.18906605922551</v>
      </c>
      <c r="AS442" s="232">
        <f>AVERAGE($O$4:O442)</f>
        <v>402.69020501138954</v>
      </c>
      <c r="AT442" s="232">
        <f>AVERAGE($P$4:P442)</f>
        <v>67.11503416856492</v>
      </c>
    </row>
    <row r="443" spans="2:46" ht="13.5">
      <c r="B443" s="47">
        <v>440</v>
      </c>
      <c r="C443" s="22" t="s">
        <v>392</v>
      </c>
      <c r="D443" s="47" t="s">
        <v>183</v>
      </c>
      <c r="E443" s="47" t="s">
        <v>152</v>
      </c>
      <c r="F443" s="47" t="s">
        <v>390</v>
      </c>
      <c r="G443" s="47" t="s">
        <v>391</v>
      </c>
      <c r="H443" s="79">
        <v>24.4</v>
      </c>
      <c r="I443" s="47">
        <v>100</v>
      </c>
      <c r="J443" s="47">
        <v>5</v>
      </c>
      <c r="K443" s="47">
        <v>5</v>
      </c>
      <c r="L443" s="47">
        <v>15</v>
      </c>
      <c r="M443" s="47">
        <v>65</v>
      </c>
      <c r="N443" s="47">
        <v>30</v>
      </c>
      <c r="O443" s="47">
        <f aca="true" t="shared" si="29" ref="O443:O448">SUM(I443:N443)</f>
        <v>220</v>
      </c>
      <c r="P443" s="80">
        <f aca="true" t="shared" si="30" ref="P443:P448">AVERAGE(I443:N443)</f>
        <v>36.666666666666664</v>
      </c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  <c r="AD443" s="47"/>
      <c r="AE443" s="47"/>
      <c r="AF443" s="47"/>
      <c r="AG443" s="47"/>
      <c r="AH443" s="78" t="s">
        <v>167</v>
      </c>
      <c r="AI443" s="429" t="s">
        <v>203</v>
      </c>
      <c r="AJ443" s="429"/>
      <c r="AK443" s="429"/>
      <c r="AM443" s="232">
        <f>AVERAGE($I$4:I443)</f>
        <v>66.225</v>
      </c>
      <c r="AN443" s="232">
        <f>AVERAGE($J$4:J443)</f>
        <v>71.30909090909091</v>
      </c>
      <c r="AO443" s="232">
        <f>AVERAGE($K$4:K443)</f>
        <v>67.74545454545455</v>
      </c>
      <c r="AP443" s="232">
        <f>AVERAGE($L$4:L443)</f>
        <v>65.7090909090909</v>
      </c>
      <c r="AQ443" s="232">
        <f>AVERAGE($M$4:M443)</f>
        <v>67.175</v>
      </c>
      <c r="AR443" s="232">
        <f>AVERAGE($N$4:N443)</f>
        <v>64.11136363636363</v>
      </c>
      <c r="AS443" s="232">
        <f>AVERAGE($O$4:O443)</f>
        <v>402.275</v>
      </c>
      <c r="AT443" s="232">
        <f>AVERAGE($P$4:P443)</f>
        <v>67.04583333333333</v>
      </c>
    </row>
    <row r="444" spans="2:46" ht="13.5">
      <c r="B444" s="47">
        <v>441</v>
      </c>
      <c r="C444" s="22" t="s">
        <v>1220</v>
      </c>
      <c r="D444" s="47" t="s">
        <v>992</v>
      </c>
      <c r="E444" s="47" t="s">
        <v>986</v>
      </c>
      <c r="F444" s="47" t="s">
        <v>1169</v>
      </c>
      <c r="G444" s="47" t="s">
        <v>1062</v>
      </c>
      <c r="H444" s="79">
        <v>1.9</v>
      </c>
      <c r="I444" s="47">
        <v>76</v>
      </c>
      <c r="J444" s="47">
        <v>65</v>
      </c>
      <c r="K444" s="47">
        <v>45</v>
      </c>
      <c r="L444" s="47">
        <v>92</v>
      </c>
      <c r="M444" s="47">
        <v>42</v>
      </c>
      <c r="N444" s="47">
        <v>91</v>
      </c>
      <c r="O444" s="47">
        <f t="shared" si="29"/>
        <v>411</v>
      </c>
      <c r="P444" s="80">
        <f t="shared" si="30"/>
        <v>68.5</v>
      </c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  <c r="AD444" s="47"/>
      <c r="AE444" s="47"/>
      <c r="AF444" s="47"/>
      <c r="AG444" s="47"/>
      <c r="AH444" s="228" t="s">
        <v>167</v>
      </c>
      <c r="AI444" s="423" t="s">
        <v>167</v>
      </c>
      <c r="AJ444" s="424"/>
      <c r="AK444" s="425"/>
      <c r="AM444" s="232">
        <f>AVERAGE($I$4:I444)</f>
        <v>66.24716553287982</v>
      </c>
      <c r="AN444" s="232">
        <f>AVERAGE($J$4:J444)</f>
        <v>71.29478458049887</v>
      </c>
      <c r="AO444" s="232">
        <f>AVERAGE($K$4:K444)</f>
        <v>67.6938775510204</v>
      </c>
      <c r="AP444" s="232">
        <f>AVERAGE($L$4:L444)</f>
        <v>65.7687074829932</v>
      </c>
      <c r="AQ444" s="232">
        <f>AVERAGE($M$4:M444)</f>
        <v>67.11791383219955</v>
      </c>
      <c r="AR444" s="232">
        <f>AVERAGE($N$4:N444)</f>
        <v>64.17233560090703</v>
      </c>
      <c r="AS444" s="232">
        <f>AVERAGE($O$4:O444)</f>
        <v>402.29478458049886</v>
      </c>
      <c r="AT444" s="232">
        <f>AVERAGE($P$4:P444)</f>
        <v>67.04913076341647</v>
      </c>
    </row>
    <row r="445" spans="2:46" ht="13.5">
      <c r="B445" s="47">
        <v>442</v>
      </c>
      <c r="C445" s="22" t="s">
        <v>1221</v>
      </c>
      <c r="D445" s="47" t="s">
        <v>998</v>
      </c>
      <c r="E445" s="47" t="s">
        <v>997</v>
      </c>
      <c r="F445" s="47" t="s">
        <v>1109</v>
      </c>
      <c r="G445" s="47" t="s">
        <v>986</v>
      </c>
      <c r="H445" s="79">
        <v>108</v>
      </c>
      <c r="I445" s="47">
        <v>50</v>
      </c>
      <c r="J445" s="47">
        <v>92</v>
      </c>
      <c r="K445" s="47">
        <v>108</v>
      </c>
      <c r="L445" s="47">
        <v>92</v>
      </c>
      <c r="M445" s="47">
        <v>108</v>
      </c>
      <c r="N445" s="47">
        <v>35</v>
      </c>
      <c r="O445" s="47">
        <f t="shared" si="29"/>
        <v>485</v>
      </c>
      <c r="P445" s="80">
        <f t="shared" si="30"/>
        <v>80.83333333333333</v>
      </c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  <c r="AD445" s="47"/>
      <c r="AE445" s="47"/>
      <c r="AF445" s="47"/>
      <c r="AG445" s="47"/>
      <c r="AH445" s="228" t="s">
        <v>167</v>
      </c>
      <c r="AI445" s="423" t="s">
        <v>167</v>
      </c>
      <c r="AJ445" s="424"/>
      <c r="AK445" s="425"/>
      <c r="AM445" s="232">
        <f>AVERAGE($I$4:I445)</f>
        <v>66.210407239819</v>
      </c>
      <c r="AN445" s="232">
        <f>AVERAGE($J$4:J445)</f>
        <v>71.34162895927602</v>
      </c>
      <c r="AO445" s="232">
        <f>AVERAGE($K$4:K445)</f>
        <v>67.78506787330316</v>
      </c>
      <c r="AP445" s="232">
        <f>AVERAGE($L$4:L445)</f>
        <v>65.82805429864253</v>
      </c>
      <c r="AQ445" s="232">
        <f>AVERAGE($M$4:M445)</f>
        <v>67.210407239819</v>
      </c>
      <c r="AR445" s="232">
        <f>AVERAGE($N$4:N445)</f>
        <v>64.10633484162896</v>
      </c>
      <c r="AS445" s="232">
        <f>AVERAGE($O$4:O445)</f>
        <v>402.4819004524887</v>
      </c>
      <c r="AT445" s="232">
        <f>AVERAGE($P$4:P445)</f>
        <v>67.08031674208144</v>
      </c>
    </row>
    <row r="446" spans="2:46" ht="13.5">
      <c r="B446" s="47">
        <v>443</v>
      </c>
      <c r="C446" s="22" t="s">
        <v>1222</v>
      </c>
      <c r="D446" s="47" t="s">
        <v>1066</v>
      </c>
      <c r="E446" s="47" t="s">
        <v>1050</v>
      </c>
      <c r="F446" s="47" t="s">
        <v>1070</v>
      </c>
      <c r="G446" s="47" t="s">
        <v>986</v>
      </c>
      <c r="H446" s="79">
        <v>20.5</v>
      </c>
      <c r="I446" s="47">
        <v>58</v>
      </c>
      <c r="J446" s="47">
        <v>70</v>
      </c>
      <c r="K446" s="47">
        <v>45</v>
      </c>
      <c r="L446" s="47">
        <v>40</v>
      </c>
      <c r="M446" s="47">
        <v>45</v>
      </c>
      <c r="N446" s="47">
        <v>42</v>
      </c>
      <c r="O446" s="47">
        <f t="shared" si="29"/>
        <v>300</v>
      </c>
      <c r="P446" s="80">
        <f t="shared" si="30"/>
        <v>50</v>
      </c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  <c r="AD446" s="47"/>
      <c r="AE446" s="47"/>
      <c r="AF446" s="47"/>
      <c r="AG446" s="47"/>
      <c r="AH446" s="228" t="s">
        <v>167</v>
      </c>
      <c r="AI446" s="371" t="s">
        <v>168</v>
      </c>
      <c r="AJ446" s="371"/>
      <c r="AK446" s="371"/>
      <c r="AM446" s="232">
        <f>AVERAGE($I$4:I446)</f>
        <v>66.19187358916479</v>
      </c>
      <c r="AN446" s="232">
        <f>AVERAGE($J$4:J446)</f>
        <v>71.33860045146727</v>
      </c>
      <c r="AO446" s="232">
        <f>AVERAGE($K$4:K446)</f>
        <v>67.73363431151242</v>
      </c>
      <c r="AP446" s="232">
        <f>AVERAGE($L$4:L446)</f>
        <v>65.76975169300226</v>
      </c>
      <c r="AQ446" s="232">
        <f>AVERAGE($M$4:M446)</f>
        <v>67.16027088036117</v>
      </c>
      <c r="AR446" s="232">
        <f>AVERAGE($N$4:N446)</f>
        <v>64.05643340857787</v>
      </c>
      <c r="AS446" s="232">
        <f>AVERAGE($O$4:O446)</f>
        <v>402.25056433408577</v>
      </c>
      <c r="AT446" s="232">
        <f>AVERAGE($P$4:P446)</f>
        <v>67.04176072234762</v>
      </c>
    </row>
    <row r="447" spans="2:46" ht="13.5">
      <c r="B447" s="47">
        <v>444</v>
      </c>
      <c r="C447" s="22" t="s">
        <v>1223</v>
      </c>
      <c r="D447" s="47" t="s">
        <v>1066</v>
      </c>
      <c r="E447" s="47" t="s">
        <v>1050</v>
      </c>
      <c r="F447" s="47" t="s">
        <v>1070</v>
      </c>
      <c r="G447" s="47" t="s">
        <v>986</v>
      </c>
      <c r="H447" s="79">
        <v>56</v>
      </c>
      <c r="I447" s="47">
        <v>68</v>
      </c>
      <c r="J447" s="47">
        <v>90</v>
      </c>
      <c r="K447" s="47">
        <v>65</v>
      </c>
      <c r="L447" s="47">
        <v>50</v>
      </c>
      <c r="M447" s="47">
        <v>55</v>
      </c>
      <c r="N447" s="47">
        <v>82</v>
      </c>
      <c r="O447" s="47">
        <f t="shared" si="29"/>
        <v>410</v>
      </c>
      <c r="P447" s="80">
        <f t="shared" si="30"/>
        <v>68.33333333333333</v>
      </c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  <c r="AD447" s="47"/>
      <c r="AE447" s="47"/>
      <c r="AF447" s="47"/>
      <c r="AG447" s="47"/>
      <c r="AH447" s="228" t="s">
        <v>169</v>
      </c>
      <c r="AI447" s="371" t="s">
        <v>168</v>
      </c>
      <c r="AJ447" s="371"/>
      <c r="AK447" s="371"/>
      <c r="AM447" s="232">
        <f>AVERAGE($I$4:I447)</f>
        <v>66.19594594594595</v>
      </c>
      <c r="AN447" s="232">
        <f>AVERAGE($J$4:J447)</f>
        <v>71.38063063063063</v>
      </c>
      <c r="AO447" s="232">
        <f>AVERAGE($K$4:K447)</f>
        <v>67.72747747747748</v>
      </c>
      <c r="AP447" s="232">
        <f>AVERAGE($L$4:L447)</f>
        <v>65.73423423423424</v>
      </c>
      <c r="AQ447" s="232">
        <f>AVERAGE($M$4:M447)</f>
        <v>67.13288288288288</v>
      </c>
      <c r="AR447" s="232">
        <f>AVERAGE($N$4:N447)</f>
        <v>64.09684684684684</v>
      </c>
      <c r="AS447" s="232">
        <f>AVERAGE($O$4:O447)</f>
        <v>402.26801801801804</v>
      </c>
      <c r="AT447" s="232">
        <f>AVERAGE($P$4:P447)</f>
        <v>67.04466966966966</v>
      </c>
    </row>
    <row r="448" spans="2:46" ht="13.5">
      <c r="B448" s="47">
        <v>445</v>
      </c>
      <c r="C448" s="22" t="s">
        <v>1224</v>
      </c>
      <c r="D448" s="47" t="s">
        <v>1066</v>
      </c>
      <c r="E448" s="47" t="s">
        <v>1050</v>
      </c>
      <c r="F448" s="47" t="s">
        <v>1070</v>
      </c>
      <c r="G448" s="47" t="s">
        <v>986</v>
      </c>
      <c r="H448" s="79">
        <v>95</v>
      </c>
      <c r="I448" s="47">
        <v>108</v>
      </c>
      <c r="J448" s="47">
        <v>130</v>
      </c>
      <c r="K448" s="47">
        <v>95</v>
      </c>
      <c r="L448" s="47">
        <v>80</v>
      </c>
      <c r="M448" s="47">
        <v>85</v>
      </c>
      <c r="N448" s="47">
        <v>102</v>
      </c>
      <c r="O448" s="47">
        <f t="shared" si="29"/>
        <v>600</v>
      </c>
      <c r="P448" s="80">
        <f t="shared" si="30"/>
        <v>100</v>
      </c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  <c r="AG448" s="47"/>
      <c r="AH448" s="228" t="s">
        <v>169</v>
      </c>
      <c r="AI448" s="371" t="s">
        <v>167</v>
      </c>
      <c r="AJ448" s="371"/>
      <c r="AK448" s="371"/>
      <c r="AM448" s="232">
        <f>AVERAGE($I$4:I448)</f>
        <v>66.28988764044944</v>
      </c>
      <c r="AN448" s="232">
        <f>AVERAGE($J$4:J448)</f>
        <v>71.5123595505618</v>
      </c>
      <c r="AO448" s="232">
        <f>AVERAGE($K$4:K448)</f>
        <v>67.78876404494382</v>
      </c>
      <c r="AP448" s="232">
        <f>AVERAGE($L$4:L448)</f>
        <v>65.76629213483146</v>
      </c>
      <c r="AQ448" s="232">
        <f>AVERAGE($M$4:M448)</f>
        <v>67.17303370786517</v>
      </c>
      <c r="AR448" s="232">
        <f>AVERAGE($N$4:N448)</f>
        <v>64.18202247191012</v>
      </c>
      <c r="AS448" s="232">
        <f>AVERAGE($O$4:O448)</f>
        <v>402.7123595505618</v>
      </c>
      <c r="AT448" s="232">
        <f>AVERAGE($P$4:P448)</f>
        <v>67.11872659176029</v>
      </c>
    </row>
    <row r="449" spans="2:46" ht="13.5">
      <c r="B449" s="47">
        <v>446</v>
      </c>
      <c r="C449" s="22" t="s">
        <v>491</v>
      </c>
      <c r="D449" s="47" t="s">
        <v>183</v>
      </c>
      <c r="E449" s="47" t="s">
        <v>152</v>
      </c>
      <c r="F449" s="47" t="s">
        <v>247</v>
      </c>
      <c r="G449" s="47" t="s">
        <v>307</v>
      </c>
      <c r="H449" s="79">
        <v>105</v>
      </c>
      <c r="I449" s="47">
        <v>130</v>
      </c>
      <c r="J449" s="47">
        <v>85</v>
      </c>
      <c r="K449" s="47">
        <v>40</v>
      </c>
      <c r="L449" s="47">
        <v>40</v>
      </c>
      <c r="M449" s="47">
        <v>85</v>
      </c>
      <c r="N449" s="47">
        <v>5</v>
      </c>
      <c r="O449" s="47">
        <f aca="true" t="shared" si="31" ref="O449:O460">SUM(I449:N449)</f>
        <v>385</v>
      </c>
      <c r="P449" s="80">
        <f aca="true" t="shared" si="32" ref="P449:P460">AVERAGE(I449:N449)</f>
        <v>64.16666666666667</v>
      </c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  <c r="AD449" s="47"/>
      <c r="AE449" s="47"/>
      <c r="AF449" s="47"/>
      <c r="AG449" s="47"/>
      <c r="AH449" s="78" t="s">
        <v>167</v>
      </c>
      <c r="AI449" s="426" t="s">
        <v>203</v>
      </c>
      <c r="AJ449" s="427"/>
      <c r="AK449" s="428"/>
      <c r="AM449" s="232">
        <f>AVERAGE($I$4:I449)</f>
        <v>66.43273542600897</v>
      </c>
      <c r="AN449" s="232">
        <f>AVERAGE($J$4:J449)</f>
        <v>71.54260089686099</v>
      </c>
      <c r="AO449" s="232">
        <f>AVERAGE($K$4:K449)</f>
        <v>67.72645739910314</v>
      </c>
      <c r="AP449" s="232">
        <f>AVERAGE($L$4:L449)</f>
        <v>65.7085201793722</v>
      </c>
      <c r="AQ449" s="232">
        <f>AVERAGE($M$4:M449)</f>
        <v>67.21300448430493</v>
      </c>
      <c r="AR449" s="232">
        <f>AVERAGE($N$4:N449)</f>
        <v>64.04932735426009</v>
      </c>
      <c r="AS449" s="232">
        <f>AVERAGE($O$4:O449)</f>
        <v>402.6726457399103</v>
      </c>
      <c r="AT449" s="232">
        <f>AVERAGE($P$4:P449)</f>
        <v>67.11210762331838</v>
      </c>
    </row>
    <row r="450" spans="2:46" ht="13.5">
      <c r="B450" s="47">
        <v>447</v>
      </c>
      <c r="C450" s="22" t="s">
        <v>1225</v>
      </c>
      <c r="D450" s="47" t="s">
        <v>1009</v>
      </c>
      <c r="E450" s="47" t="s">
        <v>986</v>
      </c>
      <c r="F450" s="47" t="s">
        <v>1226</v>
      </c>
      <c r="G450" s="47" t="s">
        <v>1119</v>
      </c>
      <c r="H450" s="79">
        <v>20.2</v>
      </c>
      <c r="I450" s="47">
        <v>40</v>
      </c>
      <c r="J450" s="47">
        <v>70</v>
      </c>
      <c r="K450" s="47">
        <v>40</v>
      </c>
      <c r="L450" s="47">
        <v>35</v>
      </c>
      <c r="M450" s="47">
        <v>40</v>
      </c>
      <c r="N450" s="47">
        <v>60</v>
      </c>
      <c r="O450" s="47">
        <f t="shared" si="31"/>
        <v>285</v>
      </c>
      <c r="P450" s="80">
        <f t="shared" si="32"/>
        <v>47.5</v>
      </c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  <c r="AD450" s="47"/>
      <c r="AE450" s="47"/>
      <c r="AF450" s="47"/>
      <c r="AG450" s="47"/>
      <c r="AH450" s="228" t="s">
        <v>167</v>
      </c>
      <c r="AI450" s="371" t="s">
        <v>168</v>
      </c>
      <c r="AJ450" s="371"/>
      <c r="AK450" s="371"/>
      <c r="AM450" s="232">
        <f>AVERAGE($I$4:I450)</f>
        <v>66.37360178970917</v>
      </c>
      <c r="AN450" s="232">
        <f>AVERAGE($J$4:J450)</f>
        <v>71.53914988814317</v>
      </c>
      <c r="AO450" s="232">
        <f>AVERAGE($K$4:K450)</f>
        <v>67.66442953020135</v>
      </c>
      <c r="AP450" s="232">
        <f>AVERAGE($L$4:L450)</f>
        <v>65.63982102908277</v>
      </c>
      <c r="AQ450" s="232">
        <f>AVERAGE($M$4:M450)</f>
        <v>67.15212527964206</v>
      </c>
      <c r="AR450" s="232">
        <f>AVERAGE($N$4:N450)</f>
        <v>64.04026845637584</v>
      </c>
      <c r="AS450" s="232">
        <f>AVERAGE($O$4:O450)</f>
        <v>402.40939597315435</v>
      </c>
      <c r="AT450" s="232">
        <f>AVERAGE($P$4:P450)</f>
        <v>67.06823266219239</v>
      </c>
    </row>
    <row r="451" spans="2:46" ht="13.5">
      <c r="B451" s="47">
        <v>448</v>
      </c>
      <c r="C451" s="22" t="s">
        <v>1227</v>
      </c>
      <c r="D451" s="47" t="s">
        <v>1009</v>
      </c>
      <c r="E451" s="47" t="s">
        <v>990</v>
      </c>
      <c r="F451" s="47" t="s">
        <v>1226</v>
      </c>
      <c r="G451" s="47" t="s">
        <v>1119</v>
      </c>
      <c r="H451" s="79">
        <v>54</v>
      </c>
      <c r="I451" s="47">
        <v>70</v>
      </c>
      <c r="J451" s="47">
        <v>110</v>
      </c>
      <c r="K451" s="47">
        <v>70</v>
      </c>
      <c r="L451" s="47">
        <v>115</v>
      </c>
      <c r="M451" s="47">
        <v>70</v>
      </c>
      <c r="N451" s="47">
        <v>90</v>
      </c>
      <c r="O451" s="47">
        <f t="shared" si="31"/>
        <v>525</v>
      </c>
      <c r="P451" s="80">
        <f t="shared" si="32"/>
        <v>87.5</v>
      </c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228" t="s">
        <v>169</v>
      </c>
      <c r="AI451" s="423" t="s">
        <v>167</v>
      </c>
      <c r="AJ451" s="424"/>
      <c r="AK451" s="425"/>
      <c r="AM451" s="232">
        <f>AVERAGE($I$4:I451)</f>
        <v>66.38169642857143</v>
      </c>
      <c r="AN451" s="232">
        <f>AVERAGE($J$4:J451)</f>
        <v>71.625</v>
      </c>
      <c r="AO451" s="232">
        <f>AVERAGE($K$4:K451)</f>
        <v>67.66964285714286</v>
      </c>
      <c r="AP451" s="232">
        <f>AVERAGE($L$4:L451)</f>
        <v>65.75</v>
      </c>
      <c r="AQ451" s="232">
        <f>AVERAGE($M$4:M451)</f>
        <v>67.15848214285714</v>
      </c>
      <c r="AR451" s="232">
        <f>AVERAGE($N$4:N451)</f>
        <v>64.09821428571429</v>
      </c>
      <c r="AS451" s="232">
        <f>AVERAGE($O$4:O451)</f>
        <v>402.6830357142857</v>
      </c>
      <c r="AT451" s="232">
        <f>AVERAGE($P$4:P451)</f>
        <v>67.11383928571428</v>
      </c>
    </row>
    <row r="452" spans="2:46" ht="13.5">
      <c r="B452" s="47">
        <v>449</v>
      </c>
      <c r="C452" s="22" t="s">
        <v>1228</v>
      </c>
      <c r="D452" s="47" t="s">
        <v>1050</v>
      </c>
      <c r="E452" s="47" t="s">
        <v>986</v>
      </c>
      <c r="F452" s="47" t="s">
        <v>1229</v>
      </c>
      <c r="G452" s="47" t="s">
        <v>986</v>
      </c>
      <c r="H452" s="79">
        <v>49.5</v>
      </c>
      <c r="I452" s="47">
        <v>68</v>
      </c>
      <c r="J452" s="47">
        <v>72</v>
      </c>
      <c r="K452" s="47">
        <v>78</v>
      </c>
      <c r="L452" s="47">
        <v>38</v>
      </c>
      <c r="M452" s="47">
        <v>42</v>
      </c>
      <c r="N452" s="47">
        <v>32</v>
      </c>
      <c r="O452" s="47">
        <f t="shared" si="31"/>
        <v>330</v>
      </c>
      <c r="P452" s="80">
        <f t="shared" si="32"/>
        <v>55</v>
      </c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  <c r="AD452" s="47"/>
      <c r="AE452" s="47"/>
      <c r="AF452" s="47"/>
      <c r="AG452" s="47"/>
      <c r="AH452" s="228" t="s">
        <v>167</v>
      </c>
      <c r="AI452" s="371" t="s">
        <v>168</v>
      </c>
      <c r="AJ452" s="371"/>
      <c r="AK452" s="371"/>
      <c r="AM452" s="232">
        <f>AVERAGE($I$4:I452)</f>
        <v>66.38530066815144</v>
      </c>
      <c r="AN452" s="232">
        <f>AVERAGE($J$4:J452)</f>
        <v>71.62583518930958</v>
      </c>
      <c r="AO452" s="232">
        <f>AVERAGE($K$4:K452)</f>
        <v>67.69265033407572</v>
      </c>
      <c r="AP452" s="232">
        <f>AVERAGE($L$4:L452)</f>
        <v>65.68819599109132</v>
      </c>
      <c r="AQ452" s="232">
        <f>AVERAGE($M$4:M452)</f>
        <v>67.10244988864143</v>
      </c>
      <c r="AR452" s="232">
        <f>AVERAGE($N$4:N452)</f>
        <v>64.02672605790646</v>
      </c>
      <c r="AS452" s="232">
        <f>AVERAGE($O$4:O452)</f>
        <v>402.52115812917594</v>
      </c>
      <c r="AT452" s="232">
        <f>AVERAGE($P$4:P452)</f>
        <v>67.08685968819599</v>
      </c>
    </row>
    <row r="453" spans="2:46" ht="13.5">
      <c r="B453" s="47">
        <v>450</v>
      </c>
      <c r="C453" s="22" t="s">
        <v>1230</v>
      </c>
      <c r="D453" s="47" t="s">
        <v>1050</v>
      </c>
      <c r="E453" s="47" t="s">
        <v>986</v>
      </c>
      <c r="F453" s="47" t="s">
        <v>1229</v>
      </c>
      <c r="G453" s="47" t="s">
        <v>986</v>
      </c>
      <c r="H453" s="79">
        <v>300</v>
      </c>
      <c r="I453" s="47">
        <v>108</v>
      </c>
      <c r="J453" s="47">
        <v>112</v>
      </c>
      <c r="K453" s="47">
        <v>118</v>
      </c>
      <c r="L453" s="47">
        <v>68</v>
      </c>
      <c r="M453" s="47">
        <v>72</v>
      </c>
      <c r="N453" s="47">
        <v>47</v>
      </c>
      <c r="O453" s="47">
        <f t="shared" si="31"/>
        <v>525</v>
      </c>
      <c r="P453" s="80">
        <f t="shared" si="32"/>
        <v>87.5</v>
      </c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  <c r="AD453" s="47"/>
      <c r="AE453" s="47"/>
      <c r="AF453" s="47"/>
      <c r="AG453" s="47"/>
      <c r="AH453" s="228" t="s">
        <v>169</v>
      </c>
      <c r="AI453" s="423" t="s">
        <v>167</v>
      </c>
      <c r="AJ453" s="424"/>
      <c r="AK453" s="425"/>
      <c r="AM453" s="232">
        <f>AVERAGE($I$4:I453)</f>
        <v>66.47777777777777</v>
      </c>
      <c r="AN453" s="232">
        <f>AVERAGE($J$4:J453)</f>
        <v>71.71555555555555</v>
      </c>
      <c r="AO453" s="232">
        <f>AVERAGE($K$4:K453)</f>
        <v>67.80444444444444</v>
      </c>
      <c r="AP453" s="232">
        <f>AVERAGE($L$4:L453)</f>
        <v>65.69333333333333</v>
      </c>
      <c r="AQ453" s="232">
        <f>AVERAGE($M$4:M453)</f>
        <v>67.11333333333333</v>
      </c>
      <c r="AR453" s="232">
        <f>AVERAGE($N$4:N453)</f>
        <v>63.98888888888889</v>
      </c>
      <c r="AS453" s="232">
        <f>AVERAGE($O$4:O453)</f>
        <v>402.79333333333335</v>
      </c>
      <c r="AT453" s="232">
        <f>AVERAGE($P$4:P453)</f>
        <v>67.13222222222221</v>
      </c>
    </row>
    <row r="454" spans="2:46" ht="13.5">
      <c r="B454" s="47">
        <v>451</v>
      </c>
      <c r="C454" s="22" t="s">
        <v>1231</v>
      </c>
      <c r="D454" s="47" t="s">
        <v>1030</v>
      </c>
      <c r="E454" s="47" t="s">
        <v>1023</v>
      </c>
      <c r="F454" s="47" t="s">
        <v>1232</v>
      </c>
      <c r="G454" s="47" t="s">
        <v>1233</v>
      </c>
      <c r="H454" s="79">
        <v>12</v>
      </c>
      <c r="I454" s="47">
        <v>40</v>
      </c>
      <c r="J454" s="47">
        <v>50</v>
      </c>
      <c r="K454" s="47">
        <v>90</v>
      </c>
      <c r="L454" s="47">
        <v>30</v>
      </c>
      <c r="M454" s="47">
        <v>55</v>
      </c>
      <c r="N454" s="47">
        <v>65</v>
      </c>
      <c r="O454" s="47">
        <f t="shared" si="31"/>
        <v>330</v>
      </c>
      <c r="P454" s="80">
        <f t="shared" si="32"/>
        <v>55</v>
      </c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47"/>
      <c r="AD454" s="47"/>
      <c r="AE454" s="47"/>
      <c r="AF454" s="47"/>
      <c r="AG454" s="47"/>
      <c r="AH454" s="228" t="s">
        <v>167</v>
      </c>
      <c r="AI454" s="371" t="s">
        <v>168</v>
      </c>
      <c r="AJ454" s="371"/>
      <c r="AK454" s="371"/>
      <c r="AM454" s="232">
        <f>AVERAGE($I$4:I454)</f>
        <v>66.41906873614191</v>
      </c>
      <c r="AN454" s="232">
        <f>AVERAGE($J$4:J454)</f>
        <v>71.66740576496674</v>
      </c>
      <c r="AO454" s="232">
        <f>AVERAGE($K$4:K454)</f>
        <v>67.85365853658537</v>
      </c>
      <c r="AP454" s="232">
        <f>AVERAGE($L$4:L454)</f>
        <v>65.61419068736141</v>
      </c>
      <c r="AQ454" s="232">
        <f>AVERAGE($M$4:M454)</f>
        <v>67.08647450110865</v>
      </c>
      <c r="AR454" s="232">
        <f>AVERAGE($N$4:N454)</f>
        <v>63.991130820399114</v>
      </c>
      <c r="AS454" s="232">
        <f>AVERAGE($O$4:O454)</f>
        <v>402.6319290465632</v>
      </c>
      <c r="AT454" s="232">
        <f>AVERAGE($P$4:P454)</f>
        <v>67.10532150776052</v>
      </c>
    </row>
    <row r="455" spans="2:46" ht="13.5">
      <c r="B455" s="47">
        <v>452</v>
      </c>
      <c r="C455" s="22" t="s">
        <v>1234</v>
      </c>
      <c r="D455" s="47" t="s">
        <v>1030</v>
      </c>
      <c r="E455" s="47" t="s">
        <v>997</v>
      </c>
      <c r="F455" s="47" t="s">
        <v>1093</v>
      </c>
      <c r="G455" s="47" t="s">
        <v>1233</v>
      </c>
      <c r="H455" s="79">
        <v>61.5</v>
      </c>
      <c r="I455" s="47">
        <v>70</v>
      </c>
      <c r="J455" s="47">
        <v>90</v>
      </c>
      <c r="K455" s="47">
        <v>110</v>
      </c>
      <c r="L455" s="47">
        <v>60</v>
      </c>
      <c r="M455" s="47">
        <v>75</v>
      </c>
      <c r="N455" s="47">
        <v>95</v>
      </c>
      <c r="O455" s="47">
        <f t="shared" si="31"/>
        <v>500</v>
      </c>
      <c r="P455" s="80">
        <f t="shared" si="32"/>
        <v>83.33333333333333</v>
      </c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47"/>
      <c r="AD455" s="47"/>
      <c r="AE455" s="47"/>
      <c r="AF455" s="47"/>
      <c r="AG455" s="47"/>
      <c r="AH455" s="228" t="s">
        <v>169</v>
      </c>
      <c r="AI455" s="423" t="s">
        <v>167</v>
      </c>
      <c r="AJ455" s="424"/>
      <c r="AK455" s="425"/>
      <c r="AM455" s="232">
        <f>AVERAGE($I$4:I455)</f>
        <v>66.42699115044248</v>
      </c>
      <c r="AN455" s="232">
        <f>AVERAGE($J$4:J455)</f>
        <v>71.70796460176992</v>
      </c>
      <c r="AO455" s="232">
        <f>AVERAGE($K$4:K455)</f>
        <v>67.94690265486726</v>
      </c>
      <c r="AP455" s="232">
        <f>AVERAGE($L$4:L455)</f>
        <v>65.60176991150442</v>
      </c>
      <c r="AQ455" s="232">
        <f>AVERAGE($M$4:M455)</f>
        <v>67.10398230088495</v>
      </c>
      <c r="AR455" s="232">
        <f>AVERAGE($N$4:N455)</f>
        <v>64.05973451327434</v>
      </c>
      <c r="AS455" s="232">
        <f>AVERAGE($O$4:O455)</f>
        <v>402.8473451327434</v>
      </c>
      <c r="AT455" s="232">
        <f>AVERAGE($P$4:P455)</f>
        <v>67.14122418879055</v>
      </c>
    </row>
    <row r="456" spans="2:46" ht="13.5">
      <c r="B456" s="47">
        <v>453</v>
      </c>
      <c r="C456" s="22" t="s">
        <v>1235</v>
      </c>
      <c r="D456" s="47" t="s">
        <v>1030</v>
      </c>
      <c r="E456" s="47" t="s">
        <v>1009</v>
      </c>
      <c r="F456" s="47" t="s">
        <v>1082</v>
      </c>
      <c r="G456" s="47" t="s">
        <v>1236</v>
      </c>
      <c r="H456" s="79">
        <v>23</v>
      </c>
      <c r="I456" s="47">
        <v>48</v>
      </c>
      <c r="J456" s="47">
        <v>61</v>
      </c>
      <c r="K456" s="47">
        <v>40</v>
      </c>
      <c r="L456" s="47">
        <v>61</v>
      </c>
      <c r="M456" s="47">
        <v>40</v>
      </c>
      <c r="N456" s="47">
        <v>50</v>
      </c>
      <c r="O456" s="47">
        <f t="shared" si="31"/>
        <v>300</v>
      </c>
      <c r="P456" s="80">
        <f t="shared" si="32"/>
        <v>50</v>
      </c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47"/>
      <c r="AD456" s="47"/>
      <c r="AE456" s="47"/>
      <c r="AF456" s="47"/>
      <c r="AG456" s="47"/>
      <c r="AH456" s="228" t="s">
        <v>167</v>
      </c>
      <c r="AI456" s="371" t="s">
        <v>168</v>
      </c>
      <c r="AJ456" s="371"/>
      <c r="AK456" s="371"/>
      <c r="AM456" s="232">
        <f>AVERAGE($I$4:I456)</f>
        <v>66.38631346578366</v>
      </c>
      <c r="AN456" s="232">
        <f>AVERAGE($J$4:J456)</f>
        <v>71.68432671081678</v>
      </c>
      <c r="AO456" s="232">
        <f>AVERAGE($K$4:K456)</f>
        <v>67.88520971302428</v>
      </c>
      <c r="AP456" s="232">
        <f>AVERAGE($L$4:L456)</f>
        <v>65.5916114790287</v>
      </c>
      <c r="AQ456" s="232">
        <f>AVERAGE($M$4:M456)</f>
        <v>67.04415011037527</v>
      </c>
      <c r="AR456" s="232">
        <f>AVERAGE($N$4:N456)</f>
        <v>64.02869757174393</v>
      </c>
      <c r="AS456" s="232">
        <f>AVERAGE($O$4:O456)</f>
        <v>402.6203090507726</v>
      </c>
      <c r="AT456" s="232">
        <f>AVERAGE($P$4:P456)</f>
        <v>67.10338484179543</v>
      </c>
    </row>
    <row r="457" spans="2:46" ht="13.5">
      <c r="B457" s="47">
        <v>454</v>
      </c>
      <c r="C457" s="22" t="s">
        <v>1237</v>
      </c>
      <c r="D457" s="47" t="s">
        <v>1030</v>
      </c>
      <c r="E457" s="47" t="s">
        <v>1009</v>
      </c>
      <c r="F457" s="47" t="s">
        <v>1082</v>
      </c>
      <c r="G457" s="47" t="s">
        <v>1236</v>
      </c>
      <c r="H457" s="79">
        <v>44.4</v>
      </c>
      <c r="I457" s="47">
        <v>83</v>
      </c>
      <c r="J457" s="47">
        <v>106</v>
      </c>
      <c r="K457" s="47">
        <v>65</v>
      </c>
      <c r="L457" s="47">
        <v>86</v>
      </c>
      <c r="M457" s="47">
        <v>65</v>
      </c>
      <c r="N457" s="47">
        <v>85</v>
      </c>
      <c r="O457" s="47">
        <f t="shared" si="31"/>
        <v>490</v>
      </c>
      <c r="P457" s="80">
        <f t="shared" si="32"/>
        <v>81.66666666666667</v>
      </c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/>
      <c r="AD457" s="47"/>
      <c r="AE457" s="47"/>
      <c r="AF457" s="47"/>
      <c r="AG457" s="47"/>
      <c r="AH457" s="228" t="s">
        <v>169</v>
      </c>
      <c r="AI457" s="423" t="s">
        <v>167</v>
      </c>
      <c r="AJ457" s="424"/>
      <c r="AK457" s="425"/>
      <c r="AM457" s="232">
        <f>AVERAGE($I$4:I457)</f>
        <v>66.42290748898678</v>
      </c>
      <c r="AN457" s="232">
        <f>AVERAGE($J$4:J457)</f>
        <v>71.75991189427313</v>
      </c>
      <c r="AO457" s="232">
        <f>AVERAGE($K$4:K457)</f>
        <v>67.87885462555066</v>
      </c>
      <c r="AP457" s="232">
        <f>AVERAGE($L$4:L457)</f>
        <v>65.63656387665198</v>
      </c>
      <c r="AQ457" s="232">
        <f>AVERAGE($M$4:M457)</f>
        <v>67.03964757709251</v>
      </c>
      <c r="AR457" s="232">
        <f>AVERAGE($N$4:N457)</f>
        <v>64.0748898678414</v>
      </c>
      <c r="AS457" s="232">
        <f>AVERAGE($O$4:O457)</f>
        <v>402.81277533039645</v>
      </c>
      <c r="AT457" s="232">
        <f>AVERAGE($P$4:P457)</f>
        <v>67.13546255506607</v>
      </c>
    </row>
    <row r="458" spans="2:46" ht="13.5">
      <c r="B458" s="47">
        <v>455</v>
      </c>
      <c r="C458" s="22" t="s">
        <v>1238</v>
      </c>
      <c r="D458" s="47" t="s">
        <v>1029</v>
      </c>
      <c r="E458" s="47" t="s">
        <v>986</v>
      </c>
      <c r="F458" s="47" t="s">
        <v>1067</v>
      </c>
      <c r="G458" s="47" t="s">
        <v>986</v>
      </c>
      <c r="H458" s="79">
        <v>27</v>
      </c>
      <c r="I458" s="47">
        <v>74</v>
      </c>
      <c r="J458" s="47">
        <v>100</v>
      </c>
      <c r="K458" s="47">
        <v>72</v>
      </c>
      <c r="L458" s="47">
        <v>90</v>
      </c>
      <c r="M458" s="47">
        <v>72</v>
      </c>
      <c r="N458" s="47">
        <v>46</v>
      </c>
      <c r="O458" s="47">
        <f t="shared" si="31"/>
        <v>454</v>
      </c>
      <c r="P458" s="80">
        <f t="shared" si="32"/>
        <v>75.66666666666667</v>
      </c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47"/>
      <c r="AD458" s="47"/>
      <c r="AE458" s="47"/>
      <c r="AF458" s="47"/>
      <c r="AG458" s="47"/>
      <c r="AH458" s="228" t="s">
        <v>167</v>
      </c>
      <c r="AI458" s="423" t="s">
        <v>167</v>
      </c>
      <c r="AJ458" s="424"/>
      <c r="AK458" s="425"/>
      <c r="AM458" s="232">
        <f>AVERAGE($I$4:I458)</f>
        <v>66.43956043956044</v>
      </c>
      <c r="AN458" s="232">
        <f>AVERAGE($J$4:J458)</f>
        <v>71.82197802197803</v>
      </c>
      <c r="AO458" s="232">
        <f>AVERAGE($K$4:K458)</f>
        <v>67.88791208791208</v>
      </c>
      <c r="AP458" s="232">
        <f>AVERAGE($L$4:L458)</f>
        <v>65.6901098901099</v>
      </c>
      <c r="AQ458" s="232">
        <f>AVERAGE($M$4:M458)</f>
        <v>67.05054945054945</v>
      </c>
      <c r="AR458" s="232">
        <f>AVERAGE($N$4:N458)</f>
        <v>64.03516483516484</v>
      </c>
      <c r="AS458" s="232">
        <f>AVERAGE($O$4:O458)</f>
        <v>402.92527472527473</v>
      </c>
      <c r="AT458" s="232">
        <f>AVERAGE($P$4:P458)</f>
        <v>67.15421245421246</v>
      </c>
    </row>
    <row r="459" spans="2:46" ht="13.5">
      <c r="B459" s="47">
        <v>456</v>
      </c>
      <c r="C459" s="22" t="s">
        <v>1239</v>
      </c>
      <c r="D459" s="47" t="s">
        <v>1042</v>
      </c>
      <c r="E459" s="47" t="s">
        <v>986</v>
      </c>
      <c r="F459" s="47" t="s">
        <v>1096</v>
      </c>
      <c r="G459" s="47" t="s">
        <v>1202</v>
      </c>
      <c r="H459" s="79">
        <v>7</v>
      </c>
      <c r="I459" s="47">
        <v>49</v>
      </c>
      <c r="J459" s="47">
        <v>49</v>
      </c>
      <c r="K459" s="47">
        <v>56</v>
      </c>
      <c r="L459" s="47">
        <v>49</v>
      </c>
      <c r="M459" s="47">
        <v>61</v>
      </c>
      <c r="N459" s="47">
        <v>66</v>
      </c>
      <c r="O459" s="47">
        <f t="shared" si="31"/>
        <v>330</v>
      </c>
      <c r="P459" s="80">
        <f t="shared" si="32"/>
        <v>55</v>
      </c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47"/>
      <c r="AD459" s="47"/>
      <c r="AE459" s="47"/>
      <c r="AF459" s="47"/>
      <c r="AG459" s="47"/>
      <c r="AH459" s="228" t="s">
        <v>167</v>
      </c>
      <c r="AI459" s="371" t="s">
        <v>168</v>
      </c>
      <c r="AJ459" s="371"/>
      <c r="AK459" s="371"/>
      <c r="AM459" s="232">
        <f>AVERAGE($I$4:I459)</f>
        <v>66.40131578947368</v>
      </c>
      <c r="AN459" s="232">
        <f>AVERAGE($J$4:J459)</f>
        <v>71.7719298245614</v>
      </c>
      <c r="AO459" s="232">
        <f>AVERAGE($K$4:K459)</f>
        <v>67.86184210526316</v>
      </c>
      <c r="AP459" s="232">
        <f>AVERAGE($L$4:L459)</f>
        <v>65.65350877192982</v>
      </c>
      <c r="AQ459" s="232">
        <f>AVERAGE($M$4:M459)</f>
        <v>67.03728070175438</v>
      </c>
      <c r="AR459" s="232">
        <f>AVERAGE($N$4:N459)</f>
        <v>64.03947368421052</v>
      </c>
      <c r="AS459" s="232">
        <f>AVERAGE($O$4:O459)</f>
        <v>402.765350877193</v>
      </c>
      <c r="AT459" s="232">
        <f>AVERAGE($P$4:P459)</f>
        <v>67.12755847953215</v>
      </c>
    </row>
    <row r="460" spans="2:46" ht="13.5">
      <c r="B460" s="47">
        <v>457</v>
      </c>
      <c r="C460" s="22" t="s">
        <v>1240</v>
      </c>
      <c r="D460" s="47" t="s">
        <v>1042</v>
      </c>
      <c r="E460" s="47" t="s">
        <v>986</v>
      </c>
      <c r="F460" s="47" t="s">
        <v>1096</v>
      </c>
      <c r="G460" s="47" t="s">
        <v>1202</v>
      </c>
      <c r="H460" s="79">
        <v>24</v>
      </c>
      <c r="I460" s="47">
        <v>69</v>
      </c>
      <c r="J460" s="47">
        <v>69</v>
      </c>
      <c r="K460" s="47">
        <v>76</v>
      </c>
      <c r="L460" s="47">
        <v>69</v>
      </c>
      <c r="M460" s="47">
        <v>86</v>
      </c>
      <c r="N460" s="47">
        <v>91</v>
      </c>
      <c r="O460" s="47">
        <f t="shared" si="31"/>
        <v>460</v>
      </c>
      <c r="P460" s="80">
        <f t="shared" si="32"/>
        <v>76.66666666666667</v>
      </c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47"/>
      <c r="AD460" s="47"/>
      <c r="AE460" s="47"/>
      <c r="AF460" s="47"/>
      <c r="AG460" s="47"/>
      <c r="AH460" s="228" t="s">
        <v>169</v>
      </c>
      <c r="AI460" s="423" t="s">
        <v>167</v>
      </c>
      <c r="AJ460" s="424"/>
      <c r="AK460" s="425"/>
      <c r="AM460" s="232">
        <f>AVERAGE($I$4:I460)</f>
        <v>66.40700218818381</v>
      </c>
      <c r="AN460" s="232">
        <f>AVERAGE($J$4:J460)</f>
        <v>71.76586433260394</v>
      </c>
      <c r="AO460" s="232">
        <f>AVERAGE($K$4:K460)</f>
        <v>67.87964989059081</v>
      </c>
      <c r="AP460" s="232">
        <f>AVERAGE($L$4:L460)</f>
        <v>65.66083150984683</v>
      </c>
      <c r="AQ460" s="232">
        <f>AVERAGE($M$4:M460)</f>
        <v>67.07877461706784</v>
      </c>
      <c r="AR460" s="232">
        <f>AVERAGE($N$4:N460)</f>
        <v>64.0984682713348</v>
      </c>
      <c r="AS460" s="232">
        <f>AVERAGE($O$4:O460)</f>
        <v>402.890590809628</v>
      </c>
      <c r="AT460" s="232">
        <f>AVERAGE($P$4:P460)</f>
        <v>67.14843180160466</v>
      </c>
    </row>
    <row r="461" spans="2:46" ht="13.5">
      <c r="B461" s="47">
        <v>458</v>
      </c>
      <c r="C461" s="22" t="s">
        <v>878</v>
      </c>
      <c r="D461" s="47" t="s">
        <v>866</v>
      </c>
      <c r="E461" s="47" t="s">
        <v>861</v>
      </c>
      <c r="F461" s="47" t="s">
        <v>876</v>
      </c>
      <c r="G461" s="47" t="s">
        <v>877</v>
      </c>
      <c r="H461" s="79">
        <v>65</v>
      </c>
      <c r="I461" s="47">
        <v>45</v>
      </c>
      <c r="J461" s="47">
        <v>20</v>
      </c>
      <c r="K461" s="47">
        <v>50</v>
      </c>
      <c r="L461" s="47">
        <v>60</v>
      </c>
      <c r="M461" s="47">
        <v>120</v>
      </c>
      <c r="N461" s="47">
        <v>50</v>
      </c>
      <c r="O461" s="47">
        <f>SUM(I461:N461)</f>
        <v>345</v>
      </c>
      <c r="P461" s="80">
        <f>AVERAGE(I461:N461)</f>
        <v>57.5</v>
      </c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47"/>
      <c r="AD461" s="47"/>
      <c r="AE461" s="47"/>
      <c r="AF461" s="47"/>
      <c r="AG461" s="47"/>
      <c r="AH461" s="225" t="s">
        <v>167</v>
      </c>
      <c r="AI461" s="426" t="s">
        <v>862</v>
      </c>
      <c r="AJ461" s="427"/>
      <c r="AK461" s="428"/>
      <c r="AM461" s="232">
        <f>AVERAGE($I$4:I461)</f>
        <v>66.36026200873363</v>
      </c>
      <c r="AN461" s="232">
        <f>AVERAGE($J$4:J461)</f>
        <v>71.6528384279476</v>
      </c>
      <c r="AO461" s="232">
        <f>AVERAGE($K$4:K461)</f>
        <v>67.8406113537118</v>
      </c>
      <c r="AP461" s="232">
        <f>AVERAGE($L$4:L461)</f>
        <v>65.64847161572052</v>
      </c>
      <c r="AQ461" s="232">
        <f>AVERAGE($M$4:M461)</f>
        <v>67.1943231441048</v>
      </c>
      <c r="AR461" s="232">
        <f>AVERAGE($N$4:N461)</f>
        <v>64.06768558951966</v>
      </c>
      <c r="AS461" s="232">
        <f>AVERAGE($O$4:O461)</f>
        <v>402.764192139738</v>
      </c>
      <c r="AT461" s="232">
        <f>AVERAGE($P$4:P461)</f>
        <v>67.127365356623</v>
      </c>
    </row>
    <row r="462" spans="2:46" ht="13.5">
      <c r="B462" s="47">
        <v>459</v>
      </c>
      <c r="C462" s="22" t="s">
        <v>1241</v>
      </c>
      <c r="D462" s="47" t="s">
        <v>1029</v>
      </c>
      <c r="E462" s="47" t="s">
        <v>1118</v>
      </c>
      <c r="F462" s="47" t="s">
        <v>1242</v>
      </c>
      <c r="G462" s="47" t="s">
        <v>986</v>
      </c>
      <c r="H462" s="79">
        <v>50.5</v>
      </c>
      <c r="I462" s="47">
        <v>60</v>
      </c>
      <c r="J462" s="47">
        <v>62</v>
      </c>
      <c r="K462" s="47">
        <v>50</v>
      </c>
      <c r="L462" s="47">
        <v>62</v>
      </c>
      <c r="M462" s="47">
        <v>60</v>
      </c>
      <c r="N462" s="47">
        <v>40</v>
      </c>
      <c r="O462" s="47">
        <f>SUM(I462:N462)</f>
        <v>334</v>
      </c>
      <c r="P462" s="80">
        <f>AVERAGE(I462:N462)</f>
        <v>55.666666666666664</v>
      </c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47"/>
      <c r="AD462" s="47"/>
      <c r="AE462" s="47"/>
      <c r="AF462" s="47"/>
      <c r="AG462" s="47"/>
      <c r="AH462" s="228" t="s">
        <v>167</v>
      </c>
      <c r="AI462" s="371" t="s">
        <v>168</v>
      </c>
      <c r="AJ462" s="371"/>
      <c r="AK462" s="371"/>
      <c r="AM462" s="232">
        <f>AVERAGE($I$4:I462)</f>
        <v>66.34640522875817</v>
      </c>
      <c r="AN462" s="232">
        <f>AVERAGE($J$4:J462)</f>
        <v>71.6318082788671</v>
      </c>
      <c r="AO462" s="232">
        <f>AVERAGE($K$4:K462)</f>
        <v>67.80174291938998</v>
      </c>
      <c r="AP462" s="232">
        <f>AVERAGE($L$4:L462)</f>
        <v>65.640522875817</v>
      </c>
      <c r="AQ462" s="232">
        <f>AVERAGE($M$4:M462)</f>
        <v>67.17864923747277</v>
      </c>
      <c r="AR462" s="232">
        <f>AVERAGE($N$4:N462)</f>
        <v>64.01525054466231</v>
      </c>
      <c r="AS462" s="232">
        <f>AVERAGE($O$4:O462)</f>
        <v>402.6143790849673</v>
      </c>
      <c r="AT462" s="232">
        <f>AVERAGE($P$4:P462)</f>
        <v>67.10239651416121</v>
      </c>
    </row>
    <row r="463" spans="2:46" ht="13.5">
      <c r="B463" s="47">
        <v>460</v>
      </c>
      <c r="C463" s="22" t="s">
        <v>1243</v>
      </c>
      <c r="D463" s="47" t="s">
        <v>1029</v>
      </c>
      <c r="E463" s="47" t="s">
        <v>1118</v>
      </c>
      <c r="F463" s="47" t="s">
        <v>1242</v>
      </c>
      <c r="G463" s="47" t="s">
        <v>986</v>
      </c>
      <c r="H463" s="79">
        <v>135.5</v>
      </c>
      <c r="I463" s="47">
        <v>90</v>
      </c>
      <c r="J463" s="47">
        <v>92</v>
      </c>
      <c r="K463" s="47">
        <v>75</v>
      </c>
      <c r="L463" s="47">
        <v>92</v>
      </c>
      <c r="M463" s="47">
        <v>85</v>
      </c>
      <c r="N463" s="47">
        <v>60</v>
      </c>
      <c r="O463" s="47">
        <f>SUM(I463:N463)</f>
        <v>494</v>
      </c>
      <c r="P463" s="80">
        <f>AVERAGE(I463:N463)</f>
        <v>82.33333333333333</v>
      </c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47"/>
      <c r="AD463" s="47"/>
      <c r="AE463" s="47"/>
      <c r="AF463" s="47"/>
      <c r="AG463" s="47"/>
      <c r="AH463" s="228" t="s">
        <v>169</v>
      </c>
      <c r="AI463" s="423" t="s">
        <v>167</v>
      </c>
      <c r="AJ463" s="424"/>
      <c r="AK463" s="425"/>
      <c r="AM463" s="232">
        <f>AVERAGE($I$4:I463)</f>
        <v>66.39782608695653</v>
      </c>
      <c r="AN463" s="232">
        <f>AVERAGE($J$4:J463)</f>
        <v>71.67608695652174</v>
      </c>
      <c r="AO463" s="232">
        <f>AVERAGE($K$4:K463)</f>
        <v>67.81739130434782</v>
      </c>
      <c r="AP463" s="232">
        <f>AVERAGE($L$4:L463)</f>
        <v>65.69782608695652</v>
      </c>
      <c r="AQ463" s="232">
        <f>AVERAGE($M$4:M463)</f>
        <v>67.21739130434783</v>
      </c>
      <c r="AR463" s="232">
        <f>AVERAGE($N$4:N463)</f>
        <v>64.00652173913043</v>
      </c>
      <c r="AS463" s="232">
        <f>AVERAGE($O$4:O463)</f>
        <v>402.81304347826085</v>
      </c>
      <c r="AT463" s="232">
        <f>AVERAGE($P$4:P463)</f>
        <v>67.1355072463768</v>
      </c>
    </row>
    <row r="464" spans="2:46" ht="13.5">
      <c r="B464" s="47">
        <v>461</v>
      </c>
      <c r="C464" s="22" t="s">
        <v>572</v>
      </c>
      <c r="D464" s="47" t="s">
        <v>444</v>
      </c>
      <c r="E464" s="47" t="s">
        <v>310</v>
      </c>
      <c r="F464" s="47" t="s">
        <v>488</v>
      </c>
      <c r="G464" s="47" t="s">
        <v>152</v>
      </c>
      <c r="H464" s="79">
        <v>34</v>
      </c>
      <c r="I464" s="47">
        <v>70</v>
      </c>
      <c r="J464" s="47">
        <v>120</v>
      </c>
      <c r="K464" s="47">
        <v>65</v>
      </c>
      <c r="L464" s="47">
        <v>45</v>
      </c>
      <c r="M464" s="47">
        <v>85</v>
      </c>
      <c r="N464" s="47">
        <v>125</v>
      </c>
      <c r="O464" s="47">
        <f aca="true" t="shared" si="33" ref="O464:O496">SUM(I464:N464)</f>
        <v>510</v>
      </c>
      <c r="P464" s="80">
        <f aca="true" t="shared" si="34" ref="P464:P496">AVERAGE(I464:N464)</f>
        <v>85</v>
      </c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47"/>
      <c r="AD464" s="47"/>
      <c r="AE464" s="47"/>
      <c r="AF464" s="47"/>
      <c r="AG464" s="47"/>
      <c r="AH464" s="82" t="s">
        <v>203</v>
      </c>
      <c r="AI464" s="371" t="s">
        <v>167</v>
      </c>
      <c r="AJ464" s="371"/>
      <c r="AK464" s="371"/>
      <c r="AM464" s="232">
        <f>AVERAGE($I$4:I464)</f>
        <v>66.40563991323211</v>
      </c>
      <c r="AN464" s="232">
        <f>AVERAGE($J$4:J464)</f>
        <v>71.78091106290672</v>
      </c>
      <c r="AO464" s="232">
        <f>AVERAGE($K$4:K464)</f>
        <v>67.81127982646422</v>
      </c>
      <c r="AP464" s="232">
        <f>AVERAGE($L$4:L464)</f>
        <v>65.6529284164859</v>
      </c>
      <c r="AQ464" s="232">
        <f>AVERAGE($M$4:M464)</f>
        <v>67.25596529284165</v>
      </c>
      <c r="AR464" s="232">
        <f>AVERAGE($N$4:N464)</f>
        <v>64.13882863340564</v>
      </c>
      <c r="AS464" s="232">
        <f>AVERAGE($O$4:O464)</f>
        <v>403.0455531453362</v>
      </c>
      <c r="AT464" s="232">
        <f>AVERAGE($P$4:P464)</f>
        <v>67.17425885755604</v>
      </c>
    </row>
    <row r="465" spans="2:46" ht="13.5">
      <c r="B465" s="47">
        <v>462</v>
      </c>
      <c r="C465" s="22" t="s">
        <v>301</v>
      </c>
      <c r="D465" s="47" t="s">
        <v>199</v>
      </c>
      <c r="E465" s="47" t="s">
        <v>298</v>
      </c>
      <c r="F465" s="47" t="s">
        <v>299</v>
      </c>
      <c r="G465" s="47" t="s">
        <v>286</v>
      </c>
      <c r="H465" s="79">
        <v>180</v>
      </c>
      <c r="I465" s="47">
        <v>70</v>
      </c>
      <c r="J465" s="47">
        <v>70</v>
      </c>
      <c r="K465" s="47">
        <v>115</v>
      </c>
      <c r="L465" s="47">
        <v>130</v>
      </c>
      <c r="M465" s="47">
        <v>90</v>
      </c>
      <c r="N465" s="47">
        <v>60</v>
      </c>
      <c r="O465" s="47">
        <f t="shared" si="33"/>
        <v>535</v>
      </c>
      <c r="P465" s="80">
        <f t="shared" si="34"/>
        <v>89.16666666666667</v>
      </c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  <c r="AC465" s="47"/>
      <c r="AD465" s="47"/>
      <c r="AE465" s="47"/>
      <c r="AF465" s="47"/>
      <c r="AG465" s="47"/>
      <c r="AH465" s="81" t="s">
        <v>203</v>
      </c>
      <c r="AI465" s="371" t="s">
        <v>167</v>
      </c>
      <c r="AJ465" s="371"/>
      <c r="AK465" s="371"/>
      <c r="AM465" s="232">
        <f>AVERAGE($I$4:I465)</f>
        <v>66.41341991341992</v>
      </c>
      <c r="AN465" s="232">
        <f>AVERAGE($J$4:J465)</f>
        <v>71.77705627705627</v>
      </c>
      <c r="AO465" s="232">
        <f>AVERAGE($K$4:K465)</f>
        <v>67.91341991341992</v>
      </c>
      <c r="AP465" s="232">
        <f>AVERAGE($L$4:L465)</f>
        <v>65.79220779220779</v>
      </c>
      <c r="AQ465" s="232">
        <f>AVERAGE($M$4:M465)</f>
        <v>67.3051948051948</v>
      </c>
      <c r="AR465" s="232">
        <f>AVERAGE($N$4:N465)</f>
        <v>64.12987012987013</v>
      </c>
      <c r="AS465" s="232">
        <f>AVERAGE($O$4:O465)</f>
        <v>403.33116883116884</v>
      </c>
      <c r="AT465" s="232">
        <f>AVERAGE($P$4:P465)</f>
        <v>67.22186147186147</v>
      </c>
    </row>
    <row r="466" spans="2:46" ht="13.5">
      <c r="B466" s="47">
        <v>463</v>
      </c>
      <c r="C466" s="22" t="s">
        <v>382</v>
      </c>
      <c r="D466" s="47" t="s">
        <v>183</v>
      </c>
      <c r="E466" s="47" t="s">
        <v>152</v>
      </c>
      <c r="F466" s="47" t="s">
        <v>293</v>
      </c>
      <c r="G466" s="47" t="s">
        <v>292</v>
      </c>
      <c r="H466" s="79">
        <v>140</v>
      </c>
      <c r="I466" s="47">
        <v>110</v>
      </c>
      <c r="J466" s="47">
        <v>85</v>
      </c>
      <c r="K466" s="47">
        <v>95</v>
      </c>
      <c r="L466" s="47">
        <v>80</v>
      </c>
      <c r="M466" s="47">
        <v>95</v>
      </c>
      <c r="N466" s="47">
        <v>50</v>
      </c>
      <c r="O466" s="47">
        <f t="shared" si="33"/>
        <v>515</v>
      </c>
      <c r="P466" s="80">
        <f t="shared" si="34"/>
        <v>85.83333333333333</v>
      </c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47"/>
      <c r="AD466" s="47"/>
      <c r="AE466" s="47"/>
      <c r="AF466" s="47"/>
      <c r="AG466" s="47"/>
      <c r="AH466" s="81" t="s">
        <v>203</v>
      </c>
      <c r="AI466" s="371" t="s">
        <v>167</v>
      </c>
      <c r="AJ466" s="371"/>
      <c r="AK466" s="371"/>
      <c r="AM466" s="232">
        <f>AVERAGE($I$4:I466)</f>
        <v>66.50755939524838</v>
      </c>
      <c r="AN466" s="232">
        <f>AVERAGE($J$4:J466)</f>
        <v>71.80561555075595</v>
      </c>
      <c r="AO466" s="232">
        <f>AVERAGE($K$4:K466)</f>
        <v>67.9719222462203</v>
      </c>
      <c r="AP466" s="232">
        <f>AVERAGE($L$4:L466)</f>
        <v>65.82289416846652</v>
      </c>
      <c r="AQ466" s="232">
        <f>AVERAGE($M$4:M466)</f>
        <v>67.36501079913607</v>
      </c>
      <c r="AR466" s="232">
        <f>AVERAGE($N$4:N466)</f>
        <v>64.09935205183585</v>
      </c>
      <c r="AS466" s="232">
        <f>AVERAGE($O$4:O466)</f>
        <v>403.5723542116631</v>
      </c>
      <c r="AT466" s="232">
        <f>AVERAGE($P$4:P466)</f>
        <v>67.26205903527718</v>
      </c>
    </row>
    <row r="467" spans="2:46" ht="13.5">
      <c r="B467" s="47">
        <v>464</v>
      </c>
      <c r="C467" s="22" t="s">
        <v>387</v>
      </c>
      <c r="D467" s="47" t="s">
        <v>205</v>
      </c>
      <c r="E467" s="47" t="s">
        <v>284</v>
      </c>
      <c r="F467" s="47" t="s">
        <v>355</v>
      </c>
      <c r="G467" s="47" t="s">
        <v>388</v>
      </c>
      <c r="H467" s="79">
        <v>282.8</v>
      </c>
      <c r="I467" s="47">
        <v>115</v>
      </c>
      <c r="J467" s="47">
        <v>140</v>
      </c>
      <c r="K467" s="47">
        <v>130</v>
      </c>
      <c r="L467" s="47">
        <v>55</v>
      </c>
      <c r="M467" s="47">
        <v>55</v>
      </c>
      <c r="N467" s="47">
        <v>40</v>
      </c>
      <c r="O467" s="47">
        <f t="shared" si="33"/>
        <v>535</v>
      </c>
      <c r="P467" s="80">
        <f t="shared" si="34"/>
        <v>89.16666666666667</v>
      </c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47"/>
      <c r="AD467" s="47"/>
      <c r="AE467" s="47"/>
      <c r="AF467" s="47"/>
      <c r="AG467" s="47"/>
      <c r="AH467" s="81" t="s">
        <v>203</v>
      </c>
      <c r="AI467" s="371" t="s">
        <v>167</v>
      </c>
      <c r="AJ467" s="371"/>
      <c r="AK467" s="371"/>
      <c r="AM467" s="232">
        <f>AVERAGE($I$4:I467)</f>
        <v>66.61206896551724</v>
      </c>
      <c r="AN467" s="232">
        <f>AVERAGE($J$4:J467)</f>
        <v>71.95258620689656</v>
      </c>
      <c r="AO467" s="232">
        <f>AVERAGE($K$4:K467)</f>
        <v>68.10560344827586</v>
      </c>
      <c r="AP467" s="232">
        <f>AVERAGE($L$4:L467)</f>
        <v>65.79956896551724</v>
      </c>
      <c r="AQ467" s="232">
        <f>AVERAGE($M$4:M467)</f>
        <v>67.33836206896552</v>
      </c>
      <c r="AR467" s="232">
        <f>AVERAGE($N$4:N467)</f>
        <v>64.04741379310344</v>
      </c>
      <c r="AS467" s="232">
        <f>AVERAGE($O$4:O467)</f>
        <v>403.8556034482759</v>
      </c>
      <c r="AT467" s="232">
        <f>AVERAGE($P$4:P467)</f>
        <v>67.30926724137932</v>
      </c>
    </row>
    <row r="468" spans="2:46" ht="13.5">
      <c r="B468" s="47">
        <v>465</v>
      </c>
      <c r="C468" s="22" t="s">
        <v>396</v>
      </c>
      <c r="D468" s="47" t="s">
        <v>120</v>
      </c>
      <c r="E468" s="47" t="s">
        <v>152</v>
      </c>
      <c r="F468" s="47" t="s">
        <v>233</v>
      </c>
      <c r="G468" s="47" t="s">
        <v>395</v>
      </c>
      <c r="H468" s="79">
        <v>128.6</v>
      </c>
      <c r="I468" s="47">
        <v>100</v>
      </c>
      <c r="J468" s="47">
        <v>100</v>
      </c>
      <c r="K468" s="47">
        <v>125</v>
      </c>
      <c r="L468" s="47">
        <v>110</v>
      </c>
      <c r="M468" s="47">
        <v>50</v>
      </c>
      <c r="N468" s="47">
        <v>50</v>
      </c>
      <c r="O468" s="47">
        <f t="shared" si="33"/>
        <v>535</v>
      </c>
      <c r="P468" s="80">
        <f t="shared" si="34"/>
        <v>89.16666666666667</v>
      </c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47"/>
      <c r="AD468" s="47"/>
      <c r="AE468" s="47"/>
      <c r="AF468" s="47"/>
      <c r="AG468" s="47"/>
      <c r="AH468" s="81" t="s">
        <v>203</v>
      </c>
      <c r="AI468" s="371" t="s">
        <v>167</v>
      </c>
      <c r="AJ468" s="371"/>
      <c r="AK468" s="371"/>
      <c r="AM468" s="232">
        <f>AVERAGE($I$4:I468)</f>
        <v>66.68387096774194</v>
      </c>
      <c r="AN468" s="232">
        <f>AVERAGE($J$4:J468)</f>
        <v>72.01290322580645</v>
      </c>
      <c r="AO468" s="232">
        <f>AVERAGE($K$4:K468)</f>
        <v>68.22795698924732</v>
      </c>
      <c r="AP468" s="232">
        <f>AVERAGE($L$4:L468)</f>
        <v>65.89462365591397</v>
      </c>
      <c r="AQ468" s="232">
        <f>AVERAGE($M$4:M468)</f>
        <v>67.3010752688172</v>
      </c>
      <c r="AR468" s="232">
        <f>AVERAGE($N$4:N468)</f>
        <v>64.01720430107527</v>
      </c>
      <c r="AS468" s="232">
        <f>AVERAGE($O$4:O468)</f>
        <v>404.13763440860214</v>
      </c>
      <c r="AT468" s="232">
        <f>AVERAGE($P$4:P468)</f>
        <v>67.3562724014337</v>
      </c>
    </row>
    <row r="469" spans="2:46" ht="13.5">
      <c r="B469" s="47">
        <v>466</v>
      </c>
      <c r="C469" s="22" t="s">
        <v>423</v>
      </c>
      <c r="D469" s="47" t="s">
        <v>199</v>
      </c>
      <c r="E469" s="47" t="s">
        <v>152</v>
      </c>
      <c r="F469" s="47" t="s">
        <v>424</v>
      </c>
      <c r="G469" s="47" t="s">
        <v>152</v>
      </c>
      <c r="H469" s="79">
        <v>138.6</v>
      </c>
      <c r="I469" s="47">
        <v>75</v>
      </c>
      <c r="J469" s="47">
        <v>123</v>
      </c>
      <c r="K469" s="47">
        <v>67</v>
      </c>
      <c r="L469" s="47">
        <v>95</v>
      </c>
      <c r="M469" s="47">
        <v>85</v>
      </c>
      <c r="N469" s="47">
        <v>95</v>
      </c>
      <c r="O469" s="47">
        <f t="shared" si="33"/>
        <v>540</v>
      </c>
      <c r="P469" s="80">
        <f t="shared" si="34"/>
        <v>90</v>
      </c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47"/>
      <c r="AD469" s="47"/>
      <c r="AE469" s="47"/>
      <c r="AF469" s="47"/>
      <c r="AG469" s="47"/>
      <c r="AH469" s="82" t="s">
        <v>203</v>
      </c>
      <c r="AI469" s="423" t="s">
        <v>167</v>
      </c>
      <c r="AJ469" s="424"/>
      <c r="AK469" s="425"/>
      <c r="AM469" s="232">
        <f>AVERAGE($I$4:I469)</f>
        <v>66.70171673819742</v>
      </c>
      <c r="AN469" s="232">
        <f>AVERAGE($J$4:J469)</f>
        <v>72.12231759656652</v>
      </c>
      <c r="AO469" s="232">
        <f>AVERAGE($K$4:K469)</f>
        <v>68.22532188841201</v>
      </c>
      <c r="AP469" s="232">
        <f>AVERAGE($L$4:L469)</f>
        <v>65.95708154506438</v>
      </c>
      <c r="AQ469" s="232">
        <f>AVERAGE($M$4:M469)</f>
        <v>67.33905579399142</v>
      </c>
      <c r="AR469" s="232">
        <f>AVERAGE($N$4:N469)</f>
        <v>64.08369098712447</v>
      </c>
      <c r="AS469" s="232">
        <f>AVERAGE($O$4:O469)</f>
        <v>404.42918454935625</v>
      </c>
      <c r="AT469" s="232">
        <f>AVERAGE($P$4:P469)</f>
        <v>67.40486409155938</v>
      </c>
    </row>
    <row r="470" spans="2:46" ht="13.5">
      <c r="B470" s="47">
        <v>467</v>
      </c>
      <c r="C470" s="22" t="s">
        <v>428</v>
      </c>
      <c r="D470" s="47" t="s">
        <v>156</v>
      </c>
      <c r="E470" s="47" t="s">
        <v>152</v>
      </c>
      <c r="F470" s="47" t="s">
        <v>426</v>
      </c>
      <c r="G470" s="47" t="s">
        <v>152</v>
      </c>
      <c r="H470" s="79">
        <v>68</v>
      </c>
      <c r="I470" s="47">
        <v>75</v>
      </c>
      <c r="J470" s="47">
        <v>95</v>
      </c>
      <c r="K470" s="47">
        <v>67</v>
      </c>
      <c r="L470" s="47">
        <v>125</v>
      </c>
      <c r="M470" s="47">
        <v>95</v>
      </c>
      <c r="N470" s="47">
        <v>83</v>
      </c>
      <c r="O470" s="47">
        <f t="shared" si="33"/>
        <v>540</v>
      </c>
      <c r="P470" s="80">
        <f t="shared" si="34"/>
        <v>90</v>
      </c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47"/>
      <c r="AD470" s="47"/>
      <c r="AE470" s="47"/>
      <c r="AF470" s="47"/>
      <c r="AG470" s="47"/>
      <c r="AH470" s="82" t="s">
        <v>203</v>
      </c>
      <c r="AI470" s="423" t="s">
        <v>167</v>
      </c>
      <c r="AJ470" s="424"/>
      <c r="AK470" s="425"/>
      <c r="AM470" s="232">
        <f>AVERAGE($I$4:I470)</f>
        <v>66.71948608137045</v>
      </c>
      <c r="AN470" s="232">
        <f>AVERAGE($J$4:J470)</f>
        <v>72.1713062098501</v>
      </c>
      <c r="AO470" s="232">
        <f>AVERAGE($K$4:K470)</f>
        <v>68.22269807280514</v>
      </c>
      <c r="AP470" s="232">
        <f>AVERAGE($L$4:L470)</f>
        <v>66.08351177730192</v>
      </c>
      <c r="AQ470" s="232">
        <f>AVERAGE($M$4:M470)</f>
        <v>67.3982869379015</v>
      </c>
      <c r="AR470" s="232">
        <f>AVERAGE($N$4:N470)</f>
        <v>64.12419700214133</v>
      </c>
      <c r="AS470" s="232">
        <f>AVERAGE($O$4:O470)</f>
        <v>404.71948608137046</v>
      </c>
      <c r="AT470" s="232">
        <f>AVERAGE($P$4:P470)</f>
        <v>67.45324768022842</v>
      </c>
    </row>
    <row r="471" spans="2:46" ht="13.5">
      <c r="B471" s="47">
        <v>468</v>
      </c>
      <c r="C471" s="22" t="s">
        <v>520</v>
      </c>
      <c r="D471" s="47" t="s">
        <v>183</v>
      </c>
      <c r="E471" s="47" t="s">
        <v>160</v>
      </c>
      <c r="F471" s="47" t="s">
        <v>518</v>
      </c>
      <c r="G471" s="47" t="s">
        <v>391</v>
      </c>
      <c r="H471" s="79">
        <v>38</v>
      </c>
      <c r="I471" s="47">
        <v>85</v>
      </c>
      <c r="J471" s="47">
        <v>50</v>
      </c>
      <c r="K471" s="47">
        <v>95</v>
      </c>
      <c r="L471" s="47">
        <v>120</v>
      </c>
      <c r="M471" s="47">
        <v>115</v>
      </c>
      <c r="N471" s="47">
        <v>80</v>
      </c>
      <c r="O471" s="47">
        <f t="shared" si="33"/>
        <v>545</v>
      </c>
      <c r="P471" s="80">
        <f t="shared" si="34"/>
        <v>90.83333333333333</v>
      </c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47"/>
      <c r="AD471" s="47"/>
      <c r="AE471" s="47"/>
      <c r="AF471" s="47"/>
      <c r="AG471" s="47"/>
      <c r="AH471" s="82" t="s">
        <v>203</v>
      </c>
      <c r="AI471" s="423" t="s">
        <v>167</v>
      </c>
      <c r="AJ471" s="424"/>
      <c r="AK471" s="425"/>
      <c r="AM471" s="232">
        <f>AVERAGE($I$4:I471)</f>
        <v>66.75854700854701</v>
      </c>
      <c r="AN471" s="232">
        <f>AVERAGE($J$4:J471)</f>
        <v>72.12393162393163</v>
      </c>
      <c r="AO471" s="232">
        <f>AVERAGE($K$4:K471)</f>
        <v>68.27991452991454</v>
      </c>
      <c r="AP471" s="232">
        <f>AVERAGE($L$4:L471)</f>
        <v>66.19871794871794</v>
      </c>
      <c r="AQ471" s="232">
        <f>AVERAGE($M$4:M471)</f>
        <v>67.5</v>
      </c>
      <c r="AR471" s="232">
        <f>AVERAGE($N$4:N471)</f>
        <v>64.15811965811966</v>
      </c>
      <c r="AS471" s="232">
        <f>AVERAGE($O$4:O471)</f>
        <v>405.0192307692308</v>
      </c>
      <c r="AT471" s="232">
        <f>AVERAGE($P$4:P471)</f>
        <v>67.50320512820512</v>
      </c>
    </row>
    <row r="472" spans="2:46" ht="13.5">
      <c r="B472" s="47">
        <v>469</v>
      </c>
      <c r="C472" s="22" t="s">
        <v>545</v>
      </c>
      <c r="D472" s="47" t="s">
        <v>171</v>
      </c>
      <c r="E472" s="47" t="s">
        <v>160</v>
      </c>
      <c r="F472" s="47" t="s">
        <v>544</v>
      </c>
      <c r="G472" s="47" t="s">
        <v>241</v>
      </c>
      <c r="H472" s="79">
        <v>51.5</v>
      </c>
      <c r="I472" s="47">
        <v>86</v>
      </c>
      <c r="J472" s="47">
        <v>76</v>
      </c>
      <c r="K472" s="47">
        <v>86</v>
      </c>
      <c r="L472" s="47">
        <v>116</v>
      </c>
      <c r="M472" s="47">
        <v>56</v>
      </c>
      <c r="N472" s="47">
        <v>95</v>
      </c>
      <c r="O472" s="47">
        <f t="shared" si="33"/>
        <v>515</v>
      </c>
      <c r="P472" s="80">
        <f t="shared" si="34"/>
        <v>85.83333333333333</v>
      </c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82" t="s">
        <v>203</v>
      </c>
      <c r="AI472" s="423" t="s">
        <v>167</v>
      </c>
      <c r="AJ472" s="424"/>
      <c r="AK472" s="425"/>
      <c r="AM472" s="232">
        <f>AVERAGE($I$4:I472)</f>
        <v>66.79957356076758</v>
      </c>
      <c r="AN472" s="232">
        <f>AVERAGE($J$4:J472)</f>
        <v>72.13219616204691</v>
      </c>
      <c r="AO472" s="232">
        <f>AVERAGE($K$4:K472)</f>
        <v>68.317697228145</v>
      </c>
      <c r="AP472" s="232">
        <f>AVERAGE($L$4:L472)</f>
        <v>66.30490405117271</v>
      </c>
      <c r="AQ472" s="232">
        <f>AVERAGE($M$4:M472)</f>
        <v>67.47547974413646</v>
      </c>
      <c r="AR472" s="232">
        <f>AVERAGE($N$4:N472)</f>
        <v>64.22388059701493</v>
      </c>
      <c r="AS472" s="232">
        <f>AVERAGE($O$4:O472)</f>
        <v>405.25373134328356</v>
      </c>
      <c r="AT472" s="232">
        <f>AVERAGE($P$4:P472)</f>
        <v>67.54228855721392</v>
      </c>
    </row>
    <row r="473" spans="2:46" ht="13.5">
      <c r="B473" s="47">
        <v>470</v>
      </c>
      <c r="C473" s="22" t="s">
        <v>445</v>
      </c>
      <c r="D473" s="47" t="s">
        <v>120</v>
      </c>
      <c r="E473" s="47" t="s">
        <v>152</v>
      </c>
      <c r="F473" s="47" t="s">
        <v>395</v>
      </c>
      <c r="G473" s="47" t="s">
        <v>152</v>
      </c>
      <c r="H473" s="79">
        <v>25.5</v>
      </c>
      <c r="I473" s="47">
        <v>65</v>
      </c>
      <c r="J473" s="47">
        <v>110</v>
      </c>
      <c r="K473" s="47">
        <v>130</v>
      </c>
      <c r="L473" s="47">
        <v>60</v>
      </c>
      <c r="M473" s="47">
        <v>65</v>
      </c>
      <c r="N473" s="47">
        <v>95</v>
      </c>
      <c r="O473" s="47">
        <f t="shared" si="33"/>
        <v>525</v>
      </c>
      <c r="P473" s="80">
        <f t="shared" si="34"/>
        <v>87.5</v>
      </c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47"/>
      <c r="AD473" s="47"/>
      <c r="AE473" s="47"/>
      <c r="AF473" s="47"/>
      <c r="AG473" s="47"/>
      <c r="AH473" s="82" t="s">
        <v>203</v>
      </c>
      <c r="AI473" s="423" t="s">
        <v>167</v>
      </c>
      <c r="AJ473" s="424"/>
      <c r="AK473" s="425"/>
      <c r="AM473" s="232">
        <f>AVERAGE($I$4:I473)</f>
        <v>66.79574468085106</v>
      </c>
      <c r="AN473" s="232">
        <f>AVERAGE($J$4:J473)</f>
        <v>72.2127659574468</v>
      </c>
      <c r="AO473" s="232">
        <f>AVERAGE($K$4:K473)</f>
        <v>68.44893617021276</v>
      </c>
      <c r="AP473" s="232">
        <f>AVERAGE($L$4:L473)</f>
        <v>66.29148936170213</v>
      </c>
      <c r="AQ473" s="232">
        <f>AVERAGE($M$4:M473)</f>
        <v>67.47021276595744</v>
      </c>
      <c r="AR473" s="232">
        <f>AVERAGE($N$4:N473)</f>
        <v>64.28936170212766</v>
      </c>
      <c r="AS473" s="232">
        <f>AVERAGE($O$4:O473)</f>
        <v>405.5085106382979</v>
      </c>
      <c r="AT473" s="232">
        <f>AVERAGE($P$4:P473)</f>
        <v>67.58475177304965</v>
      </c>
    </row>
    <row r="474" spans="2:46" ht="13.5">
      <c r="B474" s="47">
        <v>471</v>
      </c>
      <c r="C474" s="22" t="s">
        <v>446</v>
      </c>
      <c r="D474" s="47" t="s">
        <v>310</v>
      </c>
      <c r="E474" s="47" t="s">
        <v>152</v>
      </c>
      <c r="F474" s="47" t="s">
        <v>447</v>
      </c>
      <c r="G474" s="47" t="s">
        <v>152</v>
      </c>
      <c r="H474" s="79">
        <v>25.9</v>
      </c>
      <c r="I474" s="47">
        <v>65</v>
      </c>
      <c r="J474" s="47">
        <v>60</v>
      </c>
      <c r="K474" s="47">
        <v>110</v>
      </c>
      <c r="L474" s="47">
        <v>130</v>
      </c>
      <c r="M474" s="47">
        <v>95</v>
      </c>
      <c r="N474" s="47">
        <v>65</v>
      </c>
      <c r="O474" s="47">
        <f t="shared" si="33"/>
        <v>525</v>
      </c>
      <c r="P474" s="80">
        <f t="shared" si="34"/>
        <v>87.5</v>
      </c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47"/>
      <c r="AD474" s="47"/>
      <c r="AE474" s="47"/>
      <c r="AF474" s="47"/>
      <c r="AG474" s="47"/>
      <c r="AH474" s="82" t="s">
        <v>203</v>
      </c>
      <c r="AI474" s="423" t="s">
        <v>167</v>
      </c>
      <c r="AJ474" s="424"/>
      <c r="AK474" s="425"/>
      <c r="AM474" s="232">
        <f>AVERAGE($I$4:I474)</f>
        <v>66.79193205944799</v>
      </c>
      <c r="AN474" s="232">
        <f>AVERAGE($J$4:J474)</f>
        <v>72.1868365180467</v>
      </c>
      <c r="AO474" s="232">
        <f>AVERAGE($K$4:K474)</f>
        <v>68.53715498938429</v>
      </c>
      <c r="AP474" s="232">
        <f>AVERAGE($L$4:L474)</f>
        <v>66.4267515923567</v>
      </c>
      <c r="AQ474" s="232">
        <f>AVERAGE($M$4:M474)</f>
        <v>67.52866242038216</v>
      </c>
      <c r="AR474" s="232">
        <f>AVERAGE($N$4:N474)</f>
        <v>64.29087048832272</v>
      </c>
      <c r="AS474" s="232">
        <f>AVERAGE($O$4:O474)</f>
        <v>405.76220806794055</v>
      </c>
      <c r="AT474" s="232">
        <f>AVERAGE($P$4:P474)</f>
        <v>67.6270346779901</v>
      </c>
    </row>
    <row r="475" spans="2:46" ht="13.5">
      <c r="B475" s="47">
        <v>472</v>
      </c>
      <c r="C475" s="22" t="s">
        <v>563</v>
      </c>
      <c r="D475" s="47" t="s">
        <v>205</v>
      </c>
      <c r="E475" s="47" t="s">
        <v>160</v>
      </c>
      <c r="F475" s="47" t="s">
        <v>331</v>
      </c>
      <c r="G475" s="47" t="s">
        <v>206</v>
      </c>
      <c r="H475" s="79">
        <v>42.5</v>
      </c>
      <c r="I475" s="47">
        <v>75</v>
      </c>
      <c r="J475" s="47">
        <v>95</v>
      </c>
      <c r="K475" s="47">
        <v>125</v>
      </c>
      <c r="L475" s="47">
        <v>45</v>
      </c>
      <c r="M475" s="47">
        <v>75</v>
      </c>
      <c r="N475" s="47">
        <v>95</v>
      </c>
      <c r="O475" s="47">
        <f t="shared" si="33"/>
        <v>510</v>
      </c>
      <c r="P475" s="80">
        <f t="shared" si="34"/>
        <v>85</v>
      </c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47"/>
      <c r="AD475" s="47"/>
      <c r="AE475" s="47"/>
      <c r="AF475" s="47"/>
      <c r="AG475" s="47"/>
      <c r="AH475" s="82" t="s">
        <v>203</v>
      </c>
      <c r="AI475" s="423" t="s">
        <v>167</v>
      </c>
      <c r="AJ475" s="424"/>
      <c r="AK475" s="425"/>
      <c r="AM475" s="232">
        <f>AVERAGE($I$4:I475)</f>
        <v>66.80932203389831</v>
      </c>
      <c r="AN475" s="232">
        <f>AVERAGE($J$4:J475)</f>
        <v>72.23516949152543</v>
      </c>
      <c r="AO475" s="232">
        <f>AVERAGE($K$4:K475)</f>
        <v>68.65677966101696</v>
      </c>
      <c r="AP475" s="232">
        <f>AVERAGE($L$4:L475)</f>
        <v>66.38135593220339</v>
      </c>
      <c r="AQ475" s="232">
        <f>AVERAGE($M$4:M475)</f>
        <v>67.54449152542372</v>
      </c>
      <c r="AR475" s="232">
        <f>AVERAGE($N$4:N475)</f>
        <v>64.35593220338983</v>
      </c>
      <c r="AS475" s="232">
        <f>AVERAGE($O$4:O475)</f>
        <v>405.9830508474576</v>
      </c>
      <c r="AT475" s="232">
        <f>AVERAGE($P$4:P475)</f>
        <v>67.6638418079096</v>
      </c>
    </row>
    <row r="476" spans="2:46" ht="13.5">
      <c r="B476" s="47">
        <v>473</v>
      </c>
      <c r="C476" s="22" t="s">
        <v>860</v>
      </c>
      <c r="D476" s="47" t="s">
        <v>856</v>
      </c>
      <c r="E476" s="47" t="s">
        <v>861</v>
      </c>
      <c r="F476" s="47" t="s">
        <v>857</v>
      </c>
      <c r="G476" s="47" t="s">
        <v>858</v>
      </c>
      <c r="H476" s="79">
        <v>291</v>
      </c>
      <c r="I476" s="47">
        <v>110</v>
      </c>
      <c r="J476" s="47">
        <v>130</v>
      </c>
      <c r="K476" s="47">
        <v>80</v>
      </c>
      <c r="L476" s="47">
        <v>70</v>
      </c>
      <c r="M476" s="47">
        <v>60</v>
      </c>
      <c r="N476" s="47">
        <v>80</v>
      </c>
      <c r="O476" s="47">
        <f t="shared" si="33"/>
        <v>530</v>
      </c>
      <c r="P476" s="80">
        <f t="shared" si="34"/>
        <v>88.33333333333333</v>
      </c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47"/>
      <c r="AD476" s="47"/>
      <c r="AE476" s="47"/>
      <c r="AF476" s="47"/>
      <c r="AG476" s="47"/>
      <c r="AH476" s="226" t="s">
        <v>862</v>
      </c>
      <c r="AI476" s="423" t="s">
        <v>167</v>
      </c>
      <c r="AJ476" s="424"/>
      <c r="AK476" s="425"/>
      <c r="AM476" s="232">
        <f>AVERAGE($I$4:I476)</f>
        <v>66.90063424947147</v>
      </c>
      <c r="AN476" s="232">
        <f>AVERAGE($J$4:J476)</f>
        <v>72.35729386892177</v>
      </c>
      <c r="AO476" s="232">
        <f>AVERAGE($K$4:K476)</f>
        <v>68.68076109936575</v>
      </c>
      <c r="AP476" s="232">
        <f>AVERAGE($L$4:L476)</f>
        <v>66.38900634249471</v>
      </c>
      <c r="AQ476" s="232">
        <f>AVERAGE($M$4:M476)</f>
        <v>67.52854122621565</v>
      </c>
      <c r="AR476" s="232">
        <f>AVERAGE($N$4:N476)</f>
        <v>64.38900634249471</v>
      </c>
      <c r="AS476" s="232">
        <f>AVERAGE($O$4:O476)</f>
        <v>406.24524312896403</v>
      </c>
      <c r="AT476" s="232">
        <f>AVERAGE($P$4:P476)</f>
        <v>67.70754052149401</v>
      </c>
    </row>
    <row r="477" spans="2:46" ht="13.5">
      <c r="B477" s="47">
        <v>474</v>
      </c>
      <c r="C477" s="22" t="s">
        <v>481</v>
      </c>
      <c r="D477" s="47" t="s">
        <v>183</v>
      </c>
      <c r="E477" s="47" t="s">
        <v>152</v>
      </c>
      <c r="F477" s="47" t="s">
        <v>437</v>
      </c>
      <c r="G477" s="47" t="s">
        <v>479</v>
      </c>
      <c r="H477" s="79">
        <v>34</v>
      </c>
      <c r="I477" s="47">
        <v>85</v>
      </c>
      <c r="J477" s="47">
        <v>80</v>
      </c>
      <c r="K477" s="47">
        <v>70</v>
      </c>
      <c r="L477" s="47">
        <v>135</v>
      </c>
      <c r="M477" s="47">
        <v>75</v>
      </c>
      <c r="N477" s="47">
        <v>90</v>
      </c>
      <c r="O477" s="47">
        <f t="shared" si="33"/>
        <v>535</v>
      </c>
      <c r="P477" s="80">
        <f t="shared" si="34"/>
        <v>89.16666666666667</v>
      </c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47"/>
      <c r="AD477" s="47"/>
      <c r="AE477" s="47"/>
      <c r="AF477" s="47"/>
      <c r="AG477" s="47"/>
      <c r="AH477" s="82" t="s">
        <v>203</v>
      </c>
      <c r="AI477" s="423" t="s">
        <v>167</v>
      </c>
      <c r="AJ477" s="424"/>
      <c r="AK477" s="425"/>
      <c r="AM477" s="232">
        <f>AVERAGE($I$4:I477)</f>
        <v>66.93881856540085</v>
      </c>
      <c r="AN477" s="232">
        <f>AVERAGE($J$4:J477)</f>
        <v>72.37341772151899</v>
      </c>
      <c r="AO477" s="232">
        <f>AVERAGE($K$4:K477)</f>
        <v>68.68354430379746</v>
      </c>
      <c r="AP477" s="232">
        <f>AVERAGE($L$4:L477)</f>
        <v>66.53375527426161</v>
      </c>
      <c r="AQ477" s="232">
        <f>AVERAGE($M$4:M477)</f>
        <v>67.54430379746836</v>
      </c>
      <c r="AR477" s="232">
        <f>AVERAGE($N$4:N477)</f>
        <v>64.44303797468355</v>
      </c>
      <c r="AS477" s="232">
        <f>AVERAGE($O$4:O477)</f>
        <v>406.5168776371308</v>
      </c>
      <c r="AT477" s="232">
        <f>AVERAGE($P$4:P477)</f>
        <v>67.7528129395218</v>
      </c>
    </row>
    <row r="478" spans="2:46" ht="13.5">
      <c r="B478" s="47">
        <v>475</v>
      </c>
      <c r="C478" s="22" t="s">
        <v>959</v>
      </c>
      <c r="D478" s="47" t="s">
        <v>906</v>
      </c>
      <c r="E478" s="47" t="s">
        <v>917</v>
      </c>
      <c r="F478" s="47" t="s">
        <v>960</v>
      </c>
      <c r="G478" s="47" t="s">
        <v>843</v>
      </c>
      <c r="H478" s="79">
        <v>52</v>
      </c>
      <c r="I478" s="47">
        <v>68</v>
      </c>
      <c r="J478" s="47">
        <v>125</v>
      </c>
      <c r="K478" s="47">
        <v>65</v>
      </c>
      <c r="L478" s="47">
        <v>65</v>
      </c>
      <c r="M478" s="47">
        <v>115</v>
      </c>
      <c r="N478" s="47">
        <v>80</v>
      </c>
      <c r="O478" s="47">
        <f t="shared" si="33"/>
        <v>518</v>
      </c>
      <c r="P478" s="80">
        <f t="shared" si="34"/>
        <v>86.33333333333333</v>
      </c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47"/>
      <c r="AD478" s="47"/>
      <c r="AE478" s="47"/>
      <c r="AF478" s="47"/>
      <c r="AG478" s="47"/>
      <c r="AH478" s="226" t="s">
        <v>203</v>
      </c>
      <c r="AI478" s="423" t="s">
        <v>167</v>
      </c>
      <c r="AJ478" s="424"/>
      <c r="AK478" s="425"/>
      <c r="AM478" s="232">
        <f>AVERAGE($I$4:I478)</f>
        <v>66.94105263157894</v>
      </c>
      <c r="AN478" s="232">
        <f>AVERAGE($J$4:J478)</f>
        <v>72.48421052631579</v>
      </c>
      <c r="AO478" s="232">
        <f>AVERAGE($K$4:K478)</f>
        <v>68.6757894736842</v>
      </c>
      <c r="AP478" s="232">
        <f>AVERAGE($L$4:L478)</f>
        <v>66.53052631578947</v>
      </c>
      <c r="AQ478" s="232">
        <f>AVERAGE($M$4:M478)</f>
        <v>67.64421052631579</v>
      </c>
      <c r="AR478" s="232">
        <f>AVERAGE($N$4:N478)</f>
        <v>64.47578947368422</v>
      </c>
      <c r="AS478" s="232">
        <f>AVERAGE($O$4:O478)</f>
        <v>406.75157894736844</v>
      </c>
      <c r="AT478" s="232">
        <f>AVERAGE($P$4:P478)</f>
        <v>67.7919298245614</v>
      </c>
    </row>
    <row r="479" spans="2:46" ht="13.5">
      <c r="B479" s="47">
        <v>476</v>
      </c>
      <c r="C479" s="22" t="s">
        <v>989</v>
      </c>
      <c r="D479" s="47" t="s">
        <v>985</v>
      </c>
      <c r="E479" s="47" t="s">
        <v>990</v>
      </c>
      <c r="F479" s="47" t="s">
        <v>987</v>
      </c>
      <c r="G479" s="47" t="s">
        <v>988</v>
      </c>
      <c r="H479" s="79">
        <v>340</v>
      </c>
      <c r="I479" s="47">
        <v>60</v>
      </c>
      <c r="J479" s="47">
        <v>55</v>
      </c>
      <c r="K479" s="47">
        <v>145</v>
      </c>
      <c r="L479" s="47">
        <v>75</v>
      </c>
      <c r="M479" s="47">
        <v>150</v>
      </c>
      <c r="N479" s="47">
        <v>40</v>
      </c>
      <c r="O479" s="47">
        <f t="shared" si="33"/>
        <v>525</v>
      </c>
      <c r="P479" s="80">
        <f t="shared" si="34"/>
        <v>87.5</v>
      </c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47"/>
      <c r="AD479" s="47"/>
      <c r="AE479" s="47"/>
      <c r="AF479" s="47"/>
      <c r="AG479" s="47"/>
      <c r="AH479" s="229" t="s">
        <v>203</v>
      </c>
      <c r="AI479" s="423" t="s">
        <v>167</v>
      </c>
      <c r="AJ479" s="424"/>
      <c r="AK479" s="425"/>
      <c r="AM479" s="232">
        <f>AVERAGE($I$4:I479)</f>
        <v>66.92647058823529</v>
      </c>
      <c r="AN479" s="232">
        <f>AVERAGE($J$4:J479)</f>
        <v>72.44747899159664</v>
      </c>
      <c r="AO479" s="232">
        <f>AVERAGE($K$4:K479)</f>
        <v>68.83613445378151</v>
      </c>
      <c r="AP479" s="232">
        <f>AVERAGE($L$4:L479)</f>
        <v>66.5483193277311</v>
      </c>
      <c r="AQ479" s="232">
        <f>AVERAGE($M$4:M479)</f>
        <v>67.8172268907563</v>
      </c>
      <c r="AR479" s="232">
        <f>AVERAGE($N$4:N479)</f>
        <v>64.42436974789916</v>
      </c>
      <c r="AS479" s="232">
        <f>AVERAGE($O$4:O479)</f>
        <v>407</v>
      </c>
      <c r="AT479" s="232">
        <f>AVERAGE($P$4:P479)</f>
        <v>67.83333333333333</v>
      </c>
    </row>
    <row r="480" spans="2:46" ht="13.5">
      <c r="B480" s="47">
        <v>477</v>
      </c>
      <c r="C480" s="22" t="s">
        <v>1110</v>
      </c>
      <c r="D480" s="47" t="s">
        <v>998</v>
      </c>
      <c r="E480" s="47" t="s">
        <v>986</v>
      </c>
      <c r="F480" s="47" t="s">
        <v>1109</v>
      </c>
      <c r="G480" s="47" t="s">
        <v>986</v>
      </c>
      <c r="H480" s="79">
        <v>106.6</v>
      </c>
      <c r="I480" s="47">
        <v>45</v>
      </c>
      <c r="J480" s="47">
        <v>100</v>
      </c>
      <c r="K480" s="47">
        <v>135</v>
      </c>
      <c r="L480" s="47">
        <v>65</v>
      </c>
      <c r="M480" s="47">
        <v>135</v>
      </c>
      <c r="N480" s="47">
        <v>45</v>
      </c>
      <c r="O480" s="47">
        <f t="shared" si="33"/>
        <v>525</v>
      </c>
      <c r="P480" s="80">
        <f t="shared" si="34"/>
        <v>87.5</v>
      </c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47"/>
      <c r="AD480" s="47"/>
      <c r="AE480" s="47"/>
      <c r="AF480" s="47"/>
      <c r="AG480" s="47"/>
      <c r="AH480" s="229" t="s">
        <v>203</v>
      </c>
      <c r="AI480" s="423" t="s">
        <v>167</v>
      </c>
      <c r="AJ480" s="424"/>
      <c r="AK480" s="425"/>
      <c r="AM480" s="232">
        <f>AVERAGE($I$4:I480)</f>
        <v>66.88050314465409</v>
      </c>
      <c r="AN480" s="232">
        <f>AVERAGE($J$4:J480)</f>
        <v>72.50524109014675</v>
      </c>
      <c r="AO480" s="232">
        <f>AVERAGE($K$4:K480)</f>
        <v>68.9748427672956</v>
      </c>
      <c r="AP480" s="232">
        <f>AVERAGE($L$4:L480)</f>
        <v>66.54507337526205</v>
      </c>
      <c r="AQ480" s="232">
        <f>AVERAGE($M$4:M480)</f>
        <v>67.958071278826</v>
      </c>
      <c r="AR480" s="232">
        <f>AVERAGE($N$4:N480)</f>
        <v>64.38364779874213</v>
      </c>
      <c r="AS480" s="232">
        <f>AVERAGE($O$4:O480)</f>
        <v>407.2473794549266</v>
      </c>
      <c r="AT480" s="232">
        <f>AVERAGE($P$4:P480)</f>
        <v>67.87456324248777</v>
      </c>
    </row>
    <row r="481" spans="2:46" ht="13.5">
      <c r="B481" s="47">
        <v>478</v>
      </c>
      <c r="C481" s="22" t="s">
        <v>1123</v>
      </c>
      <c r="D481" s="47" t="s">
        <v>1118</v>
      </c>
      <c r="E481" s="47" t="s">
        <v>998</v>
      </c>
      <c r="F481" s="47" t="s">
        <v>1124</v>
      </c>
      <c r="G481" s="47" t="s">
        <v>986</v>
      </c>
      <c r="H481" s="79">
        <v>26.6</v>
      </c>
      <c r="I481" s="47">
        <v>70</v>
      </c>
      <c r="J481" s="47">
        <v>80</v>
      </c>
      <c r="K481" s="47">
        <v>70</v>
      </c>
      <c r="L481" s="47">
        <v>80</v>
      </c>
      <c r="M481" s="47">
        <v>70</v>
      </c>
      <c r="N481" s="47">
        <v>110</v>
      </c>
      <c r="O481" s="47">
        <f t="shared" si="33"/>
        <v>480</v>
      </c>
      <c r="P481" s="80">
        <f t="shared" si="34"/>
        <v>80</v>
      </c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47"/>
      <c r="AD481" s="47"/>
      <c r="AE481" s="47"/>
      <c r="AF481" s="47"/>
      <c r="AG481" s="47"/>
      <c r="AH481" s="229" t="s">
        <v>203</v>
      </c>
      <c r="AI481" s="423" t="s">
        <v>167</v>
      </c>
      <c r="AJ481" s="424"/>
      <c r="AK481" s="425"/>
      <c r="AM481" s="232">
        <f>AVERAGE($I$4:I481)</f>
        <v>66.88702928870293</v>
      </c>
      <c r="AN481" s="232">
        <f>AVERAGE($J$4:J481)</f>
        <v>72.52092050209205</v>
      </c>
      <c r="AO481" s="232">
        <f>AVERAGE($K$4:K481)</f>
        <v>68.97698744769875</v>
      </c>
      <c r="AP481" s="232">
        <f>AVERAGE($L$4:L481)</f>
        <v>66.57322175732217</v>
      </c>
      <c r="AQ481" s="232">
        <f>AVERAGE($M$4:M481)</f>
        <v>67.9623430962343</v>
      </c>
      <c r="AR481" s="232">
        <f>AVERAGE($N$4:N481)</f>
        <v>64.47907949790795</v>
      </c>
      <c r="AS481" s="232">
        <f>AVERAGE($O$4:O481)</f>
        <v>407.39958158995813</v>
      </c>
      <c r="AT481" s="232">
        <f>AVERAGE($P$4:P481)</f>
        <v>67.89993026499302</v>
      </c>
    </row>
    <row r="482" spans="2:46" ht="13.5">
      <c r="B482" s="47">
        <v>479</v>
      </c>
      <c r="C482" s="22" t="s">
        <v>1244</v>
      </c>
      <c r="D482" s="47" t="s">
        <v>1014</v>
      </c>
      <c r="E482" s="47" t="s">
        <v>998</v>
      </c>
      <c r="F482" s="47" t="s">
        <v>1067</v>
      </c>
      <c r="G482" s="47" t="s">
        <v>986</v>
      </c>
      <c r="H482" s="79">
        <v>0.3</v>
      </c>
      <c r="I482" s="47">
        <v>50</v>
      </c>
      <c r="J482" s="47">
        <v>50</v>
      </c>
      <c r="K482" s="47">
        <v>77</v>
      </c>
      <c r="L482" s="47">
        <v>95</v>
      </c>
      <c r="M482" s="47">
        <v>77</v>
      </c>
      <c r="N482" s="47">
        <v>91</v>
      </c>
      <c r="O482" s="47">
        <f t="shared" si="33"/>
        <v>440</v>
      </c>
      <c r="P482" s="80">
        <f t="shared" si="34"/>
        <v>73.33333333333333</v>
      </c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47"/>
      <c r="AD482" s="47"/>
      <c r="AE482" s="47"/>
      <c r="AF482" s="47"/>
      <c r="AG482" s="47"/>
      <c r="AH482" s="228" t="s">
        <v>167</v>
      </c>
      <c r="AI482" s="423" t="s">
        <v>167</v>
      </c>
      <c r="AJ482" s="424"/>
      <c r="AK482" s="425"/>
      <c r="AL482" s="231" t="s">
        <v>1245</v>
      </c>
      <c r="AM482" s="232">
        <f>AVERAGE($I$4:I482)</f>
        <v>66.8517745302714</v>
      </c>
      <c r="AN482" s="232">
        <f>AVERAGE($J$4:J482)</f>
        <v>72.47390396659708</v>
      </c>
      <c r="AO482" s="232">
        <f>AVERAGE($K$4:K482)</f>
        <v>68.9937369519833</v>
      </c>
      <c r="AP482" s="232">
        <f>AVERAGE($L$4:L482)</f>
        <v>66.63256784968685</v>
      </c>
      <c r="AQ482" s="232">
        <f>AVERAGE($M$4:M482)</f>
        <v>67.9812108559499</v>
      </c>
      <c r="AR482" s="232">
        <f>AVERAGE($N$4:N482)</f>
        <v>64.53444676409185</v>
      </c>
      <c r="AS482" s="232">
        <f>AVERAGE($O$4:O482)</f>
        <v>407.4676409185804</v>
      </c>
      <c r="AT482" s="232">
        <f>AVERAGE($P$4:P482)</f>
        <v>67.91127348643006</v>
      </c>
    </row>
    <row r="483" spans="2:46" ht="13.5">
      <c r="B483" s="47">
        <v>480</v>
      </c>
      <c r="C483" s="22" t="s">
        <v>1246</v>
      </c>
      <c r="D483" s="47" t="s">
        <v>1010</v>
      </c>
      <c r="E483" s="47" t="s">
        <v>986</v>
      </c>
      <c r="F483" s="47" t="s">
        <v>1067</v>
      </c>
      <c r="G483" s="47" t="s">
        <v>986</v>
      </c>
      <c r="H483" s="79">
        <v>0.3</v>
      </c>
      <c r="I483" s="47">
        <v>75</v>
      </c>
      <c r="J483" s="47">
        <v>75</v>
      </c>
      <c r="K483" s="47">
        <v>130</v>
      </c>
      <c r="L483" s="47">
        <v>75</v>
      </c>
      <c r="M483" s="47">
        <v>130</v>
      </c>
      <c r="N483" s="47">
        <v>95</v>
      </c>
      <c r="O483" s="47">
        <f t="shared" si="33"/>
        <v>580</v>
      </c>
      <c r="P483" s="80">
        <f t="shared" si="34"/>
        <v>96.66666666666667</v>
      </c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  <c r="AD483" s="47"/>
      <c r="AE483" s="47"/>
      <c r="AF483" s="47"/>
      <c r="AG483" s="47"/>
      <c r="AH483" s="228" t="s">
        <v>167</v>
      </c>
      <c r="AI483" s="423" t="s">
        <v>167</v>
      </c>
      <c r="AJ483" s="424"/>
      <c r="AK483" s="425"/>
      <c r="AM483" s="232">
        <f>AVERAGE($I$4:I483)</f>
        <v>66.86875</v>
      </c>
      <c r="AN483" s="232">
        <f>AVERAGE($J$4:J483)</f>
        <v>72.47916666666667</v>
      </c>
      <c r="AO483" s="232">
        <f>AVERAGE($K$4:K483)</f>
        <v>69.12083333333334</v>
      </c>
      <c r="AP483" s="232">
        <f>AVERAGE($L$4:L483)</f>
        <v>66.65</v>
      </c>
      <c r="AQ483" s="232">
        <f>AVERAGE($M$4:M483)</f>
        <v>68.11041666666667</v>
      </c>
      <c r="AR483" s="232">
        <f>AVERAGE($N$4:N483)</f>
        <v>64.59791666666666</v>
      </c>
      <c r="AS483" s="232">
        <f>AVERAGE($O$4:O483)</f>
        <v>407.82708333333335</v>
      </c>
      <c r="AT483" s="232">
        <f>AVERAGE($P$4:P483)</f>
        <v>67.97118055555555</v>
      </c>
    </row>
    <row r="484" spans="2:46" ht="13.5">
      <c r="B484" s="47">
        <v>481</v>
      </c>
      <c r="C484" s="22" t="s">
        <v>1247</v>
      </c>
      <c r="D484" s="47" t="s">
        <v>1010</v>
      </c>
      <c r="E484" s="47" t="s">
        <v>986</v>
      </c>
      <c r="F484" s="47" t="s">
        <v>1067</v>
      </c>
      <c r="G484" s="47" t="s">
        <v>986</v>
      </c>
      <c r="H484" s="79">
        <v>0.3</v>
      </c>
      <c r="I484" s="47">
        <v>80</v>
      </c>
      <c r="J484" s="47">
        <v>105</v>
      </c>
      <c r="K484" s="47">
        <v>105</v>
      </c>
      <c r="L484" s="47">
        <v>105</v>
      </c>
      <c r="M484" s="47">
        <v>105</v>
      </c>
      <c r="N484" s="47">
        <v>80</v>
      </c>
      <c r="O484" s="47">
        <f t="shared" si="33"/>
        <v>580</v>
      </c>
      <c r="P484" s="80">
        <f t="shared" si="34"/>
        <v>96.66666666666667</v>
      </c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47"/>
      <c r="AD484" s="47"/>
      <c r="AE484" s="47"/>
      <c r="AF484" s="47"/>
      <c r="AG484" s="47"/>
      <c r="AH484" s="228" t="s">
        <v>167</v>
      </c>
      <c r="AI484" s="423" t="s">
        <v>167</v>
      </c>
      <c r="AJ484" s="424"/>
      <c r="AK484" s="425"/>
      <c r="AM484" s="232">
        <f>AVERAGE($I$4:I484)</f>
        <v>66.8960498960499</v>
      </c>
      <c r="AN484" s="232">
        <f>AVERAGE($J$4:J484)</f>
        <v>72.54677754677755</v>
      </c>
      <c r="AO484" s="232">
        <f>AVERAGE($K$4:K484)</f>
        <v>69.1954261954262</v>
      </c>
      <c r="AP484" s="232">
        <f>AVERAGE($L$4:L484)</f>
        <v>66.72972972972973</v>
      </c>
      <c r="AQ484" s="232">
        <f>AVERAGE($M$4:M484)</f>
        <v>68.18711018711019</v>
      </c>
      <c r="AR484" s="232">
        <f>AVERAGE($N$4:N484)</f>
        <v>64.62993762993763</v>
      </c>
      <c r="AS484" s="232">
        <f>AVERAGE($O$4:O484)</f>
        <v>408.18503118503116</v>
      </c>
      <c r="AT484" s="232">
        <f>AVERAGE($P$4:P484)</f>
        <v>68.03083853083852</v>
      </c>
    </row>
    <row r="485" spans="2:46" ht="13.5">
      <c r="B485" s="47">
        <v>482</v>
      </c>
      <c r="C485" s="22" t="s">
        <v>1248</v>
      </c>
      <c r="D485" s="47" t="s">
        <v>1010</v>
      </c>
      <c r="E485" s="47" t="s">
        <v>986</v>
      </c>
      <c r="F485" s="47" t="s">
        <v>1067</v>
      </c>
      <c r="G485" s="47" t="s">
        <v>986</v>
      </c>
      <c r="H485" s="79">
        <v>0.3</v>
      </c>
      <c r="I485" s="47">
        <v>75</v>
      </c>
      <c r="J485" s="47">
        <v>125</v>
      </c>
      <c r="K485" s="47">
        <v>70</v>
      </c>
      <c r="L485" s="47">
        <v>125</v>
      </c>
      <c r="M485" s="47">
        <v>70</v>
      </c>
      <c r="N485" s="47">
        <v>115</v>
      </c>
      <c r="O485" s="47">
        <f t="shared" si="33"/>
        <v>580</v>
      </c>
      <c r="P485" s="80">
        <f t="shared" si="34"/>
        <v>96.66666666666667</v>
      </c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47"/>
      <c r="AD485" s="47"/>
      <c r="AE485" s="47"/>
      <c r="AF485" s="47"/>
      <c r="AG485" s="47"/>
      <c r="AH485" s="228" t="s">
        <v>167</v>
      </c>
      <c r="AI485" s="423" t="s">
        <v>167</v>
      </c>
      <c r="AJ485" s="424"/>
      <c r="AK485" s="425"/>
      <c r="AM485" s="232">
        <f>AVERAGE($I$4:I485)</f>
        <v>66.91286307053942</v>
      </c>
      <c r="AN485" s="232">
        <f>AVERAGE($J$4:J485)</f>
        <v>72.65560165975104</v>
      </c>
      <c r="AO485" s="232">
        <f>AVERAGE($K$4:K485)</f>
        <v>69.19709543568464</v>
      </c>
      <c r="AP485" s="232">
        <f>AVERAGE($L$4:L485)</f>
        <v>66.850622406639</v>
      </c>
      <c r="AQ485" s="232">
        <f>AVERAGE($M$4:M485)</f>
        <v>68.19087136929461</v>
      </c>
      <c r="AR485" s="232">
        <f>AVERAGE($N$4:N485)</f>
        <v>64.7344398340249</v>
      </c>
      <c r="AS485" s="232">
        <f>AVERAGE($O$4:O485)</f>
        <v>408.5414937759336</v>
      </c>
      <c r="AT485" s="232">
        <f>AVERAGE($P$4:P485)</f>
        <v>68.09024896265561</v>
      </c>
    </row>
    <row r="486" spans="2:46" ht="13.5">
      <c r="B486" s="47">
        <v>483</v>
      </c>
      <c r="C486" s="22" t="s">
        <v>1249</v>
      </c>
      <c r="D486" s="47" t="s">
        <v>990</v>
      </c>
      <c r="E486" s="47" t="s">
        <v>1066</v>
      </c>
      <c r="F486" s="47" t="s">
        <v>1109</v>
      </c>
      <c r="G486" s="47" t="s">
        <v>986</v>
      </c>
      <c r="H486" s="79">
        <v>683</v>
      </c>
      <c r="I486" s="47">
        <v>100</v>
      </c>
      <c r="J486" s="47">
        <v>120</v>
      </c>
      <c r="K486" s="47">
        <v>120</v>
      </c>
      <c r="L486" s="47">
        <v>150</v>
      </c>
      <c r="M486" s="47">
        <v>100</v>
      </c>
      <c r="N486" s="47">
        <v>90</v>
      </c>
      <c r="O486" s="47">
        <f t="shared" si="33"/>
        <v>680</v>
      </c>
      <c r="P486" s="80">
        <f t="shared" si="34"/>
        <v>113.33333333333333</v>
      </c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47"/>
      <c r="AD486" s="47"/>
      <c r="AE486" s="47"/>
      <c r="AF486" s="47"/>
      <c r="AG486" s="47"/>
      <c r="AH486" s="228" t="s">
        <v>167</v>
      </c>
      <c r="AI486" s="423" t="s">
        <v>167</v>
      </c>
      <c r="AJ486" s="424"/>
      <c r="AK486" s="425"/>
      <c r="AM486" s="232">
        <f>AVERAGE($I$4:I486)</f>
        <v>66.98136645962732</v>
      </c>
      <c r="AN486" s="232">
        <f>AVERAGE($J$4:J486)</f>
        <v>72.7536231884058</v>
      </c>
      <c r="AO486" s="232">
        <f>AVERAGE($K$4:K486)</f>
        <v>69.30227743271222</v>
      </c>
      <c r="AP486" s="232">
        <f>AVERAGE($L$4:L486)</f>
        <v>67.02277432712215</v>
      </c>
      <c r="AQ486" s="232">
        <f>AVERAGE($M$4:M486)</f>
        <v>68.2567287784679</v>
      </c>
      <c r="AR486" s="232">
        <f>AVERAGE($N$4:N486)</f>
        <v>64.78674948240166</v>
      </c>
      <c r="AS486" s="232">
        <f>AVERAGE($O$4:O486)</f>
        <v>409.1035196687371</v>
      </c>
      <c r="AT486" s="232">
        <f>AVERAGE($P$4:P486)</f>
        <v>68.18391994478951</v>
      </c>
    </row>
    <row r="487" spans="2:46" ht="13.5">
      <c r="B487" s="47">
        <v>484</v>
      </c>
      <c r="C487" s="22" t="s">
        <v>1250</v>
      </c>
      <c r="D487" s="47" t="s">
        <v>1042</v>
      </c>
      <c r="E487" s="47" t="s">
        <v>1066</v>
      </c>
      <c r="F487" s="47" t="s">
        <v>1109</v>
      </c>
      <c r="G487" s="47" t="s">
        <v>986</v>
      </c>
      <c r="H487" s="79">
        <v>336</v>
      </c>
      <c r="I487" s="47">
        <v>90</v>
      </c>
      <c r="J487" s="47">
        <v>120</v>
      </c>
      <c r="K487" s="47">
        <v>100</v>
      </c>
      <c r="L487" s="47">
        <v>150</v>
      </c>
      <c r="M487" s="47">
        <v>120</v>
      </c>
      <c r="N487" s="47">
        <v>100</v>
      </c>
      <c r="O487" s="47">
        <f t="shared" si="33"/>
        <v>680</v>
      </c>
      <c r="P487" s="80">
        <f t="shared" si="34"/>
        <v>113.33333333333333</v>
      </c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  <c r="AC487" s="47"/>
      <c r="AD487" s="47"/>
      <c r="AE487" s="47"/>
      <c r="AF487" s="47"/>
      <c r="AG487" s="47"/>
      <c r="AH487" s="228" t="s">
        <v>167</v>
      </c>
      <c r="AI487" s="423" t="s">
        <v>167</v>
      </c>
      <c r="AJ487" s="424"/>
      <c r="AK487" s="425"/>
      <c r="AM487" s="232">
        <f>AVERAGE($I$4:I487)</f>
        <v>67.02892561983471</v>
      </c>
      <c r="AN487" s="232">
        <f>AVERAGE($J$4:J487)</f>
        <v>72.85123966942149</v>
      </c>
      <c r="AO487" s="232">
        <f>AVERAGE($K$4:K487)</f>
        <v>69.36570247933884</v>
      </c>
      <c r="AP487" s="232">
        <f>AVERAGE($L$4:L487)</f>
        <v>67.19421487603306</v>
      </c>
      <c r="AQ487" s="232">
        <f>AVERAGE($M$4:M487)</f>
        <v>68.36363636363636</v>
      </c>
      <c r="AR487" s="232">
        <f>AVERAGE($N$4:N487)</f>
        <v>64.85950413223141</v>
      </c>
      <c r="AS487" s="232">
        <f>AVERAGE($O$4:O487)</f>
        <v>409.66322314049586</v>
      </c>
      <c r="AT487" s="232">
        <f>AVERAGE($P$4:P487)</f>
        <v>68.27720385674932</v>
      </c>
    </row>
    <row r="488" spans="2:46" ht="13.5">
      <c r="B488" s="47">
        <v>485</v>
      </c>
      <c r="C488" s="22" t="s">
        <v>1251</v>
      </c>
      <c r="D488" s="47" t="s">
        <v>1049</v>
      </c>
      <c r="E488" s="47" t="s">
        <v>990</v>
      </c>
      <c r="F488" s="47" t="s">
        <v>1252</v>
      </c>
      <c r="G488" s="47" t="s">
        <v>986</v>
      </c>
      <c r="H488" s="79">
        <v>430</v>
      </c>
      <c r="I488" s="47">
        <v>91</v>
      </c>
      <c r="J488" s="47">
        <v>90</v>
      </c>
      <c r="K488" s="47">
        <v>106</v>
      </c>
      <c r="L488" s="47">
        <v>130</v>
      </c>
      <c r="M488" s="47">
        <v>106</v>
      </c>
      <c r="N488" s="47">
        <v>77</v>
      </c>
      <c r="O488" s="47">
        <f t="shared" si="33"/>
        <v>600</v>
      </c>
      <c r="P488" s="80">
        <f t="shared" si="34"/>
        <v>100</v>
      </c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47"/>
      <c r="AD488" s="47"/>
      <c r="AE488" s="47"/>
      <c r="AF488" s="47"/>
      <c r="AG488" s="47"/>
      <c r="AH488" s="228" t="s">
        <v>167</v>
      </c>
      <c r="AI488" s="423" t="s">
        <v>167</v>
      </c>
      <c r="AJ488" s="424"/>
      <c r="AK488" s="425"/>
      <c r="AM488" s="232">
        <f>AVERAGE($I$4:I488)</f>
        <v>67.07835051546392</v>
      </c>
      <c r="AN488" s="232">
        <f>AVERAGE($J$4:J488)</f>
        <v>72.88659793814433</v>
      </c>
      <c r="AO488" s="232">
        <f>AVERAGE($K$4:K488)</f>
        <v>69.44123711340207</v>
      </c>
      <c r="AP488" s="232">
        <f>AVERAGE($L$4:L488)</f>
        <v>67.32371134020619</v>
      </c>
      <c r="AQ488" s="232">
        <f>AVERAGE($M$4:M488)</f>
        <v>68.44123711340207</v>
      </c>
      <c r="AR488" s="232">
        <f>AVERAGE($N$4:N488)</f>
        <v>64.88453608247423</v>
      </c>
      <c r="AS488" s="232">
        <f>AVERAGE($O$4:O488)</f>
        <v>410.0556701030928</v>
      </c>
      <c r="AT488" s="232">
        <f>AVERAGE($P$4:P488)</f>
        <v>68.3426116838488</v>
      </c>
    </row>
    <row r="489" spans="2:46" ht="13.5">
      <c r="B489" s="47">
        <v>486</v>
      </c>
      <c r="C489" s="22" t="s">
        <v>1253</v>
      </c>
      <c r="D489" s="47" t="s">
        <v>992</v>
      </c>
      <c r="E489" s="47" t="s">
        <v>986</v>
      </c>
      <c r="F489" s="47" t="s">
        <v>1254</v>
      </c>
      <c r="G489" s="47" t="s">
        <v>986</v>
      </c>
      <c r="H489" s="79">
        <v>420</v>
      </c>
      <c r="I489" s="47">
        <v>110</v>
      </c>
      <c r="J489" s="47">
        <v>160</v>
      </c>
      <c r="K489" s="47">
        <v>110</v>
      </c>
      <c r="L489" s="47">
        <v>80</v>
      </c>
      <c r="M489" s="47">
        <v>110</v>
      </c>
      <c r="N489" s="47">
        <v>100</v>
      </c>
      <c r="O489" s="47">
        <f t="shared" si="33"/>
        <v>670</v>
      </c>
      <c r="P489" s="80">
        <f t="shared" si="34"/>
        <v>111.66666666666667</v>
      </c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  <c r="AC489" s="47"/>
      <c r="AD489" s="47"/>
      <c r="AE489" s="47"/>
      <c r="AF489" s="47"/>
      <c r="AG489" s="47"/>
      <c r="AH489" s="228" t="s">
        <v>167</v>
      </c>
      <c r="AI489" s="423" t="s">
        <v>167</v>
      </c>
      <c r="AJ489" s="424"/>
      <c r="AK489" s="425"/>
      <c r="AM489" s="232">
        <f>AVERAGE($I$4:I489)</f>
        <v>67.16666666666667</v>
      </c>
      <c r="AN489" s="232">
        <f>AVERAGE($J$4:J489)</f>
        <v>73.06584362139918</v>
      </c>
      <c r="AO489" s="232">
        <f>AVERAGE($K$4:K489)</f>
        <v>69.5246913580247</v>
      </c>
      <c r="AP489" s="232">
        <f>AVERAGE($L$4:L489)</f>
        <v>67.34979423868313</v>
      </c>
      <c r="AQ489" s="232">
        <f>AVERAGE($M$4:M489)</f>
        <v>68.52674897119341</v>
      </c>
      <c r="AR489" s="232">
        <f>AVERAGE($N$4:N489)</f>
        <v>64.95679012345678</v>
      </c>
      <c r="AS489" s="232">
        <f>AVERAGE($O$4:O489)</f>
        <v>410.59053497942386</v>
      </c>
      <c r="AT489" s="232">
        <f>AVERAGE($P$4:P489)</f>
        <v>68.43175582990398</v>
      </c>
    </row>
    <row r="490" spans="2:46" ht="13.5">
      <c r="B490" s="47">
        <v>487</v>
      </c>
      <c r="C490" s="22" t="s">
        <v>1255</v>
      </c>
      <c r="D490" s="47" t="s">
        <v>998</v>
      </c>
      <c r="E490" s="47" t="s">
        <v>1066</v>
      </c>
      <c r="F490" s="47" t="s">
        <v>1109</v>
      </c>
      <c r="G490" s="47" t="s">
        <v>986</v>
      </c>
      <c r="H490" s="79">
        <v>750</v>
      </c>
      <c r="I490" s="47">
        <v>150</v>
      </c>
      <c r="J490" s="47">
        <v>100</v>
      </c>
      <c r="K490" s="47">
        <v>120</v>
      </c>
      <c r="L490" s="47">
        <v>100</v>
      </c>
      <c r="M490" s="47">
        <v>120</v>
      </c>
      <c r="N490" s="47">
        <v>90</v>
      </c>
      <c r="O490" s="47">
        <f t="shared" si="33"/>
        <v>680</v>
      </c>
      <c r="P490" s="80">
        <f t="shared" si="34"/>
        <v>113.33333333333333</v>
      </c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  <c r="AC490" s="47"/>
      <c r="AD490" s="47"/>
      <c r="AE490" s="47"/>
      <c r="AF490" s="47"/>
      <c r="AG490" s="47"/>
      <c r="AH490" s="228" t="s">
        <v>167</v>
      </c>
      <c r="AI490" s="423" t="s">
        <v>167</v>
      </c>
      <c r="AJ490" s="424"/>
      <c r="AK490" s="425"/>
      <c r="AL490" s="231" t="s">
        <v>1245</v>
      </c>
      <c r="AM490" s="232">
        <f>AVERAGE($I$4:I490)</f>
        <v>67.33675564681725</v>
      </c>
      <c r="AN490" s="232">
        <f>AVERAGE($J$4:J490)</f>
        <v>73.1211498973306</v>
      </c>
      <c r="AO490" s="232">
        <f>AVERAGE($K$4:K490)</f>
        <v>69.62833675564681</v>
      </c>
      <c r="AP490" s="232">
        <f>AVERAGE($L$4:L490)</f>
        <v>67.41683778234086</v>
      </c>
      <c r="AQ490" s="232">
        <f>AVERAGE($M$4:M490)</f>
        <v>68.63244353182752</v>
      </c>
      <c r="AR490" s="232">
        <f>AVERAGE($N$4:N490)</f>
        <v>65.0082135523614</v>
      </c>
      <c r="AS490" s="232">
        <f>AVERAGE($O$4:O490)</f>
        <v>411.14373716632446</v>
      </c>
      <c r="AT490" s="232">
        <f>AVERAGE($P$4:P490)</f>
        <v>68.52395619438741</v>
      </c>
    </row>
    <row r="491" spans="2:46" ht="13.5">
      <c r="B491" s="47">
        <v>488</v>
      </c>
      <c r="C491" s="22" t="s">
        <v>1257</v>
      </c>
      <c r="D491" s="47" t="s">
        <v>1010</v>
      </c>
      <c r="E491" s="47" t="s">
        <v>986</v>
      </c>
      <c r="F491" s="47" t="s">
        <v>1067</v>
      </c>
      <c r="G491" s="47" t="s">
        <v>986</v>
      </c>
      <c r="H491" s="79">
        <v>85.6</v>
      </c>
      <c r="I491" s="47">
        <v>120</v>
      </c>
      <c r="J491" s="47">
        <v>70</v>
      </c>
      <c r="K491" s="47">
        <v>120</v>
      </c>
      <c r="L491" s="47">
        <v>75</v>
      </c>
      <c r="M491" s="47">
        <v>130</v>
      </c>
      <c r="N491" s="47">
        <v>85</v>
      </c>
      <c r="O491" s="47">
        <f t="shared" si="33"/>
        <v>600</v>
      </c>
      <c r="P491" s="80">
        <f t="shared" si="34"/>
        <v>100</v>
      </c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  <c r="AC491" s="47"/>
      <c r="AD491" s="47"/>
      <c r="AE491" s="47"/>
      <c r="AF491" s="47"/>
      <c r="AG491" s="47"/>
      <c r="AH491" s="228" t="s">
        <v>167</v>
      </c>
      <c r="AI491" s="423" t="s">
        <v>167</v>
      </c>
      <c r="AJ491" s="424"/>
      <c r="AK491" s="425"/>
      <c r="AM491" s="232">
        <f>AVERAGE($I$4:I491)</f>
        <v>67.44467213114754</v>
      </c>
      <c r="AN491" s="232">
        <f>AVERAGE($J$4:J491)</f>
        <v>73.11475409836065</v>
      </c>
      <c r="AO491" s="232">
        <f>AVERAGE($K$4:K491)</f>
        <v>69.73155737704919</v>
      </c>
      <c r="AP491" s="232">
        <f>AVERAGE($L$4:L491)</f>
        <v>67.43237704918033</v>
      </c>
      <c r="AQ491" s="232">
        <f>AVERAGE($M$4:M491)</f>
        <v>68.75819672131148</v>
      </c>
      <c r="AR491" s="232">
        <f>AVERAGE($N$4:N491)</f>
        <v>65.04918032786885</v>
      </c>
      <c r="AS491" s="232">
        <f>AVERAGE($O$4:O491)</f>
        <v>411.530737704918</v>
      </c>
      <c r="AT491" s="232">
        <f>AVERAGE($P$4:P491)</f>
        <v>68.58845628415301</v>
      </c>
    </row>
    <row r="492" spans="2:46" ht="13.5">
      <c r="B492" s="47">
        <v>489</v>
      </c>
      <c r="C492" s="22" t="s">
        <v>1258</v>
      </c>
      <c r="D492" s="47" t="s">
        <v>1042</v>
      </c>
      <c r="E492" s="47" t="s">
        <v>986</v>
      </c>
      <c r="F492" s="47" t="s">
        <v>1259</v>
      </c>
      <c r="G492" s="47" t="s">
        <v>986</v>
      </c>
      <c r="H492" s="79">
        <v>3.1</v>
      </c>
      <c r="I492" s="47">
        <v>80</v>
      </c>
      <c r="J492" s="47">
        <v>80</v>
      </c>
      <c r="K492" s="47">
        <v>80</v>
      </c>
      <c r="L492" s="47">
        <v>80</v>
      </c>
      <c r="M492" s="47">
        <v>80</v>
      </c>
      <c r="N492" s="47">
        <v>80</v>
      </c>
      <c r="O492" s="47">
        <f t="shared" si="33"/>
        <v>480</v>
      </c>
      <c r="P492" s="80">
        <f t="shared" si="34"/>
        <v>80</v>
      </c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  <c r="AD492" s="47"/>
      <c r="AE492" s="47"/>
      <c r="AF492" s="47"/>
      <c r="AG492" s="47"/>
      <c r="AH492" s="228" t="s">
        <v>167</v>
      </c>
      <c r="AI492" s="423" t="s">
        <v>167</v>
      </c>
      <c r="AJ492" s="424"/>
      <c r="AK492" s="425"/>
      <c r="AM492" s="232">
        <f>AVERAGE($I$4:I492)</f>
        <v>67.47034764826176</v>
      </c>
      <c r="AN492" s="232">
        <f>AVERAGE($J$4:J492)</f>
        <v>73.12883435582822</v>
      </c>
      <c r="AO492" s="232">
        <f>AVERAGE($K$4:K492)</f>
        <v>69.75255623721881</v>
      </c>
      <c r="AP492" s="232">
        <f>AVERAGE($L$4:L492)</f>
        <v>67.45807770961146</v>
      </c>
      <c r="AQ492" s="232">
        <f>AVERAGE($M$4:M492)</f>
        <v>68.78118609406953</v>
      </c>
      <c r="AR492" s="232">
        <f>AVERAGE($N$4:N492)</f>
        <v>65.079754601227</v>
      </c>
      <c r="AS492" s="232">
        <f>AVERAGE($O$4:O492)</f>
        <v>411.6707566462168</v>
      </c>
      <c r="AT492" s="232">
        <f>AVERAGE($P$4:P492)</f>
        <v>68.61179277436948</v>
      </c>
    </row>
    <row r="493" spans="2:46" ht="13.5">
      <c r="B493" s="47">
        <v>490</v>
      </c>
      <c r="C493" s="22" t="s">
        <v>1260</v>
      </c>
      <c r="D493" s="47" t="s">
        <v>1042</v>
      </c>
      <c r="E493" s="47" t="s">
        <v>986</v>
      </c>
      <c r="F493" s="47" t="s">
        <v>1259</v>
      </c>
      <c r="G493" s="47" t="s">
        <v>986</v>
      </c>
      <c r="H493" s="79">
        <v>1.4</v>
      </c>
      <c r="I493" s="47">
        <v>100</v>
      </c>
      <c r="J493" s="47">
        <v>100</v>
      </c>
      <c r="K493" s="47">
        <v>100</v>
      </c>
      <c r="L493" s="47">
        <v>100</v>
      </c>
      <c r="M493" s="47">
        <v>100</v>
      </c>
      <c r="N493" s="47">
        <v>100</v>
      </c>
      <c r="O493" s="47">
        <f t="shared" si="33"/>
        <v>600</v>
      </c>
      <c r="P493" s="80">
        <f t="shared" si="34"/>
        <v>100</v>
      </c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7"/>
      <c r="AE493" s="47"/>
      <c r="AF493" s="47"/>
      <c r="AG493" s="47"/>
      <c r="AH493" s="228" t="s">
        <v>167</v>
      </c>
      <c r="AI493" s="423" t="s">
        <v>167</v>
      </c>
      <c r="AJ493" s="424"/>
      <c r="AK493" s="425"/>
      <c r="AM493" s="232">
        <f>AVERAGE($I$4:I493)</f>
        <v>67.53673469387755</v>
      </c>
      <c r="AN493" s="232">
        <f>AVERAGE($J$4:J493)</f>
        <v>73.18367346938776</v>
      </c>
      <c r="AO493" s="232">
        <f>AVERAGE($K$4:K493)</f>
        <v>69.81428571428572</v>
      </c>
      <c r="AP493" s="232">
        <f>AVERAGE($L$4:L493)</f>
        <v>67.52448979591837</v>
      </c>
      <c r="AQ493" s="232">
        <f>AVERAGE($M$4:M493)</f>
        <v>68.84489795918367</v>
      </c>
      <c r="AR493" s="232">
        <f>AVERAGE($N$4:N493)</f>
        <v>65.15102040816326</v>
      </c>
      <c r="AS493" s="232">
        <f>AVERAGE($O$4:O493)</f>
        <v>412.05510204081634</v>
      </c>
      <c r="AT493" s="232">
        <f>AVERAGE($P$4:P493)</f>
        <v>68.67585034013607</v>
      </c>
    </row>
    <row r="494" spans="2:46" ht="13.5">
      <c r="B494" s="47">
        <v>491</v>
      </c>
      <c r="C494" s="22" t="s">
        <v>1261</v>
      </c>
      <c r="D494" s="47" t="s">
        <v>997</v>
      </c>
      <c r="E494" s="47" t="s">
        <v>986</v>
      </c>
      <c r="F494" s="47" t="s">
        <v>1262</v>
      </c>
      <c r="G494" s="47" t="s">
        <v>986</v>
      </c>
      <c r="H494" s="79">
        <v>50.5</v>
      </c>
      <c r="I494" s="47">
        <v>70</v>
      </c>
      <c r="J494" s="47">
        <v>90</v>
      </c>
      <c r="K494" s="47">
        <v>90</v>
      </c>
      <c r="L494" s="47">
        <v>135</v>
      </c>
      <c r="M494" s="47">
        <v>90</v>
      </c>
      <c r="N494" s="47">
        <v>125</v>
      </c>
      <c r="O494" s="47">
        <f t="shared" si="33"/>
        <v>600</v>
      </c>
      <c r="P494" s="80">
        <f t="shared" si="34"/>
        <v>100</v>
      </c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  <c r="AD494" s="47"/>
      <c r="AE494" s="47"/>
      <c r="AF494" s="47"/>
      <c r="AG494" s="47"/>
      <c r="AH494" s="228" t="s">
        <v>167</v>
      </c>
      <c r="AI494" s="423" t="s">
        <v>167</v>
      </c>
      <c r="AJ494" s="424"/>
      <c r="AK494" s="425"/>
      <c r="AM494" s="232">
        <f>AVERAGE($I$4:I494)</f>
        <v>67.54175152749491</v>
      </c>
      <c r="AN494" s="232">
        <f>AVERAGE($J$4:J494)</f>
        <v>73.21792260692465</v>
      </c>
      <c r="AO494" s="232">
        <f>AVERAGE($K$4:K494)</f>
        <v>69.85539714867618</v>
      </c>
      <c r="AP494" s="232">
        <f>AVERAGE($L$4:L494)</f>
        <v>67.66191446028513</v>
      </c>
      <c r="AQ494" s="232">
        <f>AVERAGE($M$4:M494)</f>
        <v>68.88798370672097</v>
      </c>
      <c r="AR494" s="232">
        <f>AVERAGE($N$4:N494)</f>
        <v>65.27291242362526</v>
      </c>
      <c r="AS494" s="232">
        <f>AVERAGE($O$4:O494)</f>
        <v>412.43788187372706</v>
      </c>
      <c r="AT494" s="232">
        <f>AVERAGE($P$4:P494)</f>
        <v>68.73964697895453</v>
      </c>
    </row>
    <row r="495" spans="2:46" ht="13.5">
      <c r="B495" s="47">
        <v>492</v>
      </c>
      <c r="C495" s="22" t="s">
        <v>1263</v>
      </c>
      <c r="D495" s="47" t="s">
        <v>1029</v>
      </c>
      <c r="E495" s="47" t="s">
        <v>986</v>
      </c>
      <c r="F495" s="47" t="s">
        <v>1031</v>
      </c>
      <c r="G495" s="47" t="s">
        <v>986</v>
      </c>
      <c r="H495" s="79">
        <v>2.1</v>
      </c>
      <c r="I495" s="47">
        <v>100</v>
      </c>
      <c r="J495" s="47">
        <v>100</v>
      </c>
      <c r="K495" s="47">
        <v>100</v>
      </c>
      <c r="L495" s="47">
        <v>100</v>
      </c>
      <c r="M495" s="47">
        <v>100</v>
      </c>
      <c r="N495" s="47">
        <v>100</v>
      </c>
      <c r="O495" s="47">
        <f t="shared" si="33"/>
        <v>600</v>
      </c>
      <c r="P495" s="80">
        <f t="shared" si="34"/>
        <v>100</v>
      </c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  <c r="AC495" s="47"/>
      <c r="AD495" s="47"/>
      <c r="AE495" s="47"/>
      <c r="AF495" s="47"/>
      <c r="AG495" s="47"/>
      <c r="AH495" s="228" t="s">
        <v>167</v>
      </c>
      <c r="AI495" s="423" t="s">
        <v>167</v>
      </c>
      <c r="AJ495" s="424"/>
      <c r="AK495" s="425"/>
      <c r="AM495" s="232">
        <f>AVERAGE($I$4:I495)</f>
        <v>67.60772357723577</v>
      </c>
      <c r="AN495" s="232">
        <f>AVERAGE($J$4:J495)</f>
        <v>73.27235772357723</v>
      </c>
      <c r="AO495" s="232">
        <f>AVERAGE($K$4:K495)</f>
        <v>69.91666666666667</v>
      </c>
      <c r="AP495" s="232">
        <f>AVERAGE($L$4:L495)</f>
        <v>67.72764227642277</v>
      </c>
      <c r="AQ495" s="232">
        <f>AVERAGE($M$4:M495)</f>
        <v>68.95121951219512</v>
      </c>
      <c r="AR495" s="232">
        <f>AVERAGE($N$4:N495)</f>
        <v>65.34349593495935</v>
      </c>
      <c r="AS495" s="232">
        <f>AVERAGE($O$4:O495)</f>
        <v>412.8191056910569</v>
      </c>
      <c r="AT495" s="232">
        <f>AVERAGE($P$4:P495)</f>
        <v>68.80318428184283</v>
      </c>
    </row>
    <row r="496" spans="2:46" ht="13.5">
      <c r="B496" s="47">
        <v>493</v>
      </c>
      <c r="C496" s="22" t="s">
        <v>1270</v>
      </c>
      <c r="D496" s="47" t="s">
        <v>992</v>
      </c>
      <c r="E496" s="47" t="s">
        <v>986</v>
      </c>
      <c r="F496" s="47" t="s">
        <v>1271</v>
      </c>
      <c r="G496" s="47" t="s">
        <v>986</v>
      </c>
      <c r="H496" s="79">
        <v>320</v>
      </c>
      <c r="I496" s="47">
        <v>120</v>
      </c>
      <c r="J496" s="47">
        <v>120</v>
      </c>
      <c r="K496" s="47">
        <v>120</v>
      </c>
      <c r="L496" s="47">
        <v>120</v>
      </c>
      <c r="M496" s="47">
        <v>120</v>
      </c>
      <c r="N496" s="47">
        <v>120</v>
      </c>
      <c r="O496" s="47">
        <f t="shared" si="33"/>
        <v>720</v>
      </c>
      <c r="P496" s="80">
        <f t="shared" si="34"/>
        <v>120</v>
      </c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  <c r="AD496" s="47"/>
      <c r="AE496" s="47"/>
      <c r="AF496" s="47"/>
      <c r="AG496" s="47"/>
      <c r="AH496" s="228" t="s">
        <v>167</v>
      </c>
      <c r="AI496" s="423" t="s">
        <v>167</v>
      </c>
      <c r="AJ496" s="424"/>
      <c r="AK496" s="425"/>
      <c r="AM496" s="232">
        <f>AVERAGE($I$4:I496)</f>
        <v>67.71399594320486</v>
      </c>
      <c r="AN496" s="232">
        <f>AVERAGE($J$4:J496)</f>
        <v>73.36713995943205</v>
      </c>
      <c r="AO496" s="232">
        <f>AVERAGE($K$4:K496)</f>
        <v>70.0182555780933</v>
      </c>
      <c r="AP496" s="232">
        <f>AVERAGE($L$4:L496)</f>
        <v>67.83367139959432</v>
      </c>
      <c r="AQ496" s="232">
        <f>AVERAGE($M$4:M496)</f>
        <v>69.05476673427992</v>
      </c>
      <c r="AR496" s="232">
        <f>AVERAGE($N$4:N496)</f>
        <v>65.45436105476674</v>
      </c>
      <c r="AS496" s="232">
        <f>AVERAGE($O$4:O496)</f>
        <v>413.4421906693712</v>
      </c>
      <c r="AT496" s="232">
        <f>AVERAGE($P$4:P496)</f>
        <v>68.90703177822854</v>
      </c>
    </row>
    <row r="497" spans="2:46" ht="13.5">
      <c r="B497" s="47">
        <v>494</v>
      </c>
      <c r="C497" s="22"/>
      <c r="D497" s="47"/>
      <c r="E497" s="47"/>
      <c r="F497" s="47"/>
      <c r="G497" s="47"/>
      <c r="H497" s="79"/>
      <c r="I497" s="47"/>
      <c r="J497" s="47"/>
      <c r="K497" s="47"/>
      <c r="L497" s="47"/>
      <c r="M497" s="47"/>
      <c r="N497" s="47"/>
      <c r="O497" s="47"/>
      <c r="P497" s="80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7"/>
      <c r="AD497" s="47"/>
      <c r="AE497" s="47"/>
      <c r="AF497" s="47"/>
      <c r="AG497" s="47"/>
      <c r="AH497" s="228"/>
      <c r="AI497" s="228"/>
      <c r="AJ497" s="228"/>
      <c r="AK497" s="228"/>
      <c r="AM497" s="232">
        <f>AVERAGE($I$4:I497)</f>
        <v>67.71399594320486</v>
      </c>
      <c r="AN497" s="232">
        <f>AVERAGE($J$4:J497)</f>
        <v>73.36713995943205</v>
      </c>
      <c r="AO497" s="232">
        <f>AVERAGE($K$4:K497)</f>
        <v>70.0182555780933</v>
      </c>
      <c r="AP497" s="232">
        <f>AVERAGE($L$4:L497)</f>
        <v>67.83367139959432</v>
      </c>
      <c r="AQ497" s="232">
        <f>AVERAGE($M$4:M497)</f>
        <v>69.05476673427992</v>
      </c>
      <c r="AR497" s="232">
        <f>AVERAGE($N$4:N497)</f>
        <v>65.45436105476674</v>
      </c>
      <c r="AS497" s="232">
        <f>AVERAGE($O$4:O497)</f>
        <v>413.4421906693712</v>
      </c>
      <c r="AT497" s="232">
        <f>AVERAGE($P$4:P497)</f>
        <v>68.90703177822854</v>
      </c>
    </row>
    <row r="498" spans="2:46" ht="13.5">
      <c r="B498" s="47">
        <v>495</v>
      </c>
      <c r="C498" s="22"/>
      <c r="D498" s="47"/>
      <c r="E498" s="47"/>
      <c r="F498" s="47"/>
      <c r="G498" s="47"/>
      <c r="H498" s="79"/>
      <c r="I498" s="47"/>
      <c r="J498" s="47"/>
      <c r="K498" s="47"/>
      <c r="L498" s="47"/>
      <c r="M498" s="47"/>
      <c r="N498" s="47"/>
      <c r="O498" s="47"/>
      <c r="P498" s="80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  <c r="AC498" s="47"/>
      <c r="AD498" s="47"/>
      <c r="AE498" s="47"/>
      <c r="AF498" s="47"/>
      <c r="AG498" s="47"/>
      <c r="AH498" s="228"/>
      <c r="AI498" s="228"/>
      <c r="AJ498" s="228"/>
      <c r="AK498" s="228"/>
      <c r="AM498" s="232">
        <f>AVERAGE($I$4:I498)</f>
        <v>67.71399594320486</v>
      </c>
      <c r="AN498" s="232">
        <f>AVERAGE($J$4:J498)</f>
        <v>73.36713995943205</v>
      </c>
      <c r="AO498" s="232">
        <f>AVERAGE($K$4:K498)</f>
        <v>70.0182555780933</v>
      </c>
      <c r="AP498" s="232">
        <f>AVERAGE($L$4:L498)</f>
        <v>67.83367139959432</v>
      </c>
      <c r="AQ498" s="232">
        <f>AVERAGE($M$4:M498)</f>
        <v>69.05476673427992</v>
      </c>
      <c r="AR498" s="232">
        <f>AVERAGE($N$4:N498)</f>
        <v>65.45436105476674</v>
      </c>
      <c r="AS498" s="232">
        <f>AVERAGE($O$4:O498)</f>
        <v>413.4421906693712</v>
      </c>
      <c r="AT498" s="232">
        <f>AVERAGE($P$4:P498)</f>
        <v>68.90703177822854</v>
      </c>
    </row>
    <row r="499" spans="2:46" ht="13.5">
      <c r="B499" s="47">
        <v>496</v>
      </c>
      <c r="C499" s="22"/>
      <c r="D499" s="47"/>
      <c r="E499" s="47"/>
      <c r="F499" s="47"/>
      <c r="G499" s="47"/>
      <c r="H499" s="79"/>
      <c r="I499" s="47"/>
      <c r="J499" s="47"/>
      <c r="K499" s="47"/>
      <c r="L499" s="47"/>
      <c r="M499" s="47"/>
      <c r="N499" s="47"/>
      <c r="O499" s="47"/>
      <c r="P499" s="80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  <c r="AC499" s="47"/>
      <c r="AD499" s="47"/>
      <c r="AE499" s="47"/>
      <c r="AF499" s="47"/>
      <c r="AG499" s="47"/>
      <c r="AH499" s="228"/>
      <c r="AI499" s="228"/>
      <c r="AJ499" s="228"/>
      <c r="AK499" s="228"/>
      <c r="AM499" s="232">
        <f>AVERAGE($I$4:I499)</f>
        <v>67.71399594320486</v>
      </c>
      <c r="AN499" s="232">
        <f>AVERAGE($J$4:J499)</f>
        <v>73.36713995943205</v>
      </c>
      <c r="AO499" s="232">
        <f>AVERAGE($K$4:K499)</f>
        <v>70.0182555780933</v>
      </c>
      <c r="AP499" s="232">
        <f>AVERAGE($L$4:L499)</f>
        <v>67.83367139959432</v>
      </c>
      <c r="AQ499" s="232">
        <f>AVERAGE($M$4:M499)</f>
        <v>69.05476673427992</v>
      </c>
      <c r="AR499" s="232">
        <f>AVERAGE($N$4:N499)</f>
        <v>65.45436105476674</v>
      </c>
      <c r="AS499" s="232">
        <f>AVERAGE($O$4:O499)</f>
        <v>413.4421906693712</v>
      </c>
      <c r="AT499" s="232">
        <f>AVERAGE($P$4:P499)</f>
        <v>68.90703177822854</v>
      </c>
    </row>
    <row r="500" spans="2:46" ht="13.5">
      <c r="B500" s="47">
        <v>497</v>
      </c>
      <c r="C500" s="22"/>
      <c r="D500" s="47"/>
      <c r="E500" s="47"/>
      <c r="F500" s="47"/>
      <c r="G500" s="47"/>
      <c r="H500" s="79"/>
      <c r="I500" s="47"/>
      <c r="J500" s="47"/>
      <c r="K500" s="47"/>
      <c r="L500" s="47"/>
      <c r="M500" s="47"/>
      <c r="N500" s="47"/>
      <c r="O500" s="47"/>
      <c r="P500" s="80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  <c r="AC500" s="47"/>
      <c r="AD500" s="47"/>
      <c r="AE500" s="47"/>
      <c r="AF500" s="47"/>
      <c r="AG500" s="47"/>
      <c r="AH500" s="228"/>
      <c r="AI500" s="228"/>
      <c r="AJ500" s="228"/>
      <c r="AK500" s="228"/>
      <c r="AM500" s="232">
        <f>AVERAGE($I$4:I500)</f>
        <v>67.71399594320486</v>
      </c>
      <c r="AN500" s="232">
        <f>AVERAGE($J$4:J500)</f>
        <v>73.36713995943205</v>
      </c>
      <c r="AO500" s="232">
        <f>AVERAGE($K$4:K500)</f>
        <v>70.0182555780933</v>
      </c>
      <c r="AP500" s="232">
        <f>AVERAGE($L$4:L500)</f>
        <v>67.83367139959432</v>
      </c>
      <c r="AQ500" s="232">
        <f>AVERAGE($M$4:M500)</f>
        <v>69.05476673427992</v>
      </c>
      <c r="AR500" s="232">
        <f>AVERAGE($N$4:N500)</f>
        <v>65.45436105476674</v>
      </c>
      <c r="AS500" s="232">
        <f>AVERAGE($O$4:O500)</f>
        <v>413.4421906693712</v>
      </c>
      <c r="AT500" s="232">
        <f>AVERAGE($P$4:P500)</f>
        <v>68.90703177822854</v>
      </c>
    </row>
    <row r="501" spans="2:46" ht="13.5">
      <c r="B501" s="47">
        <v>498</v>
      </c>
      <c r="C501" s="22"/>
      <c r="D501" s="47"/>
      <c r="E501" s="47"/>
      <c r="F501" s="47"/>
      <c r="G501" s="47"/>
      <c r="H501" s="79"/>
      <c r="I501" s="47"/>
      <c r="J501" s="47"/>
      <c r="K501" s="47"/>
      <c r="L501" s="47"/>
      <c r="M501" s="47"/>
      <c r="N501" s="47"/>
      <c r="O501" s="47"/>
      <c r="P501" s="80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  <c r="AC501" s="47"/>
      <c r="AD501" s="47"/>
      <c r="AE501" s="47"/>
      <c r="AF501" s="47"/>
      <c r="AG501" s="47"/>
      <c r="AH501" s="228"/>
      <c r="AI501" s="228"/>
      <c r="AJ501" s="228"/>
      <c r="AK501" s="228"/>
      <c r="AM501" s="232">
        <f>AVERAGE($I$4:I501)</f>
        <v>67.71399594320486</v>
      </c>
      <c r="AN501" s="232">
        <f>AVERAGE($J$4:J501)</f>
        <v>73.36713995943205</v>
      </c>
      <c r="AO501" s="232">
        <f>AVERAGE($K$4:K501)</f>
        <v>70.0182555780933</v>
      </c>
      <c r="AP501" s="232">
        <f>AVERAGE($L$4:L501)</f>
        <v>67.83367139959432</v>
      </c>
      <c r="AQ501" s="232">
        <f>AVERAGE($M$4:M501)</f>
        <v>69.05476673427992</v>
      </c>
      <c r="AR501" s="232">
        <f>AVERAGE($N$4:N501)</f>
        <v>65.45436105476674</v>
      </c>
      <c r="AS501" s="232">
        <f>AVERAGE($O$4:O501)</f>
        <v>413.4421906693712</v>
      </c>
      <c r="AT501" s="232">
        <f>AVERAGE($P$4:P501)</f>
        <v>68.90703177822854</v>
      </c>
    </row>
    <row r="502" spans="2:46" ht="13.5">
      <c r="B502" s="47">
        <v>499</v>
      </c>
      <c r="C502" s="22"/>
      <c r="D502" s="47"/>
      <c r="E502" s="47"/>
      <c r="F502" s="47"/>
      <c r="G502" s="47"/>
      <c r="H502" s="79"/>
      <c r="I502" s="47"/>
      <c r="J502" s="47"/>
      <c r="K502" s="47"/>
      <c r="L502" s="47"/>
      <c r="M502" s="47"/>
      <c r="N502" s="47"/>
      <c r="O502" s="47"/>
      <c r="P502" s="80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  <c r="AC502" s="47"/>
      <c r="AD502" s="47"/>
      <c r="AE502" s="47"/>
      <c r="AF502" s="47"/>
      <c r="AG502" s="47"/>
      <c r="AH502" s="228"/>
      <c r="AI502" s="228"/>
      <c r="AJ502" s="228"/>
      <c r="AK502" s="228"/>
      <c r="AM502" s="232">
        <f>AVERAGE($I$4:I502)</f>
        <v>67.71399594320486</v>
      </c>
      <c r="AN502" s="232">
        <f>AVERAGE($J$4:J502)</f>
        <v>73.36713995943205</v>
      </c>
      <c r="AO502" s="232">
        <f>AVERAGE($K$4:K502)</f>
        <v>70.0182555780933</v>
      </c>
      <c r="AP502" s="232">
        <f>AVERAGE($L$4:L502)</f>
        <v>67.83367139959432</v>
      </c>
      <c r="AQ502" s="232">
        <f>AVERAGE($M$4:M502)</f>
        <v>69.05476673427992</v>
      </c>
      <c r="AR502" s="232">
        <f>AVERAGE($N$4:N502)</f>
        <v>65.45436105476674</v>
      </c>
      <c r="AS502" s="232">
        <f>AVERAGE($O$4:O502)</f>
        <v>413.4421906693712</v>
      </c>
      <c r="AT502" s="232">
        <f>AVERAGE($P$4:P502)</f>
        <v>68.90703177822854</v>
      </c>
    </row>
    <row r="503" spans="2:46" ht="13.5">
      <c r="B503" s="47">
        <v>500</v>
      </c>
      <c r="C503" s="22"/>
      <c r="D503" s="47"/>
      <c r="E503" s="47"/>
      <c r="F503" s="47"/>
      <c r="G503" s="47"/>
      <c r="H503" s="79"/>
      <c r="I503" s="47"/>
      <c r="J503" s="47"/>
      <c r="K503" s="47"/>
      <c r="L503" s="47"/>
      <c r="M503" s="47"/>
      <c r="N503" s="47"/>
      <c r="O503" s="47"/>
      <c r="P503" s="80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  <c r="AC503" s="47"/>
      <c r="AD503" s="47"/>
      <c r="AE503" s="47"/>
      <c r="AF503" s="47"/>
      <c r="AG503" s="47"/>
      <c r="AH503" s="228"/>
      <c r="AI503" s="228"/>
      <c r="AJ503" s="228"/>
      <c r="AK503" s="228"/>
      <c r="AM503" s="232">
        <f>AVERAGE($I$4:I503)</f>
        <v>67.71399594320486</v>
      </c>
      <c r="AN503" s="232">
        <f>AVERAGE($J$4:J503)</f>
        <v>73.36713995943205</v>
      </c>
      <c r="AO503" s="232">
        <f>AVERAGE($K$4:K503)</f>
        <v>70.0182555780933</v>
      </c>
      <c r="AP503" s="232">
        <f>AVERAGE($L$4:L503)</f>
        <v>67.83367139959432</v>
      </c>
      <c r="AQ503" s="232">
        <f>AVERAGE($M$4:M503)</f>
        <v>69.05476673427992</v>
      </c>
      <c r="AR503" s="232">
        <f>AVERAGE($N$4:N503)</f>
        <v>65.45436105476674</v>
      </c>
      <c r="AS503" s="232">
        <f>AVERAGE($O$4:O503)</f>
        <v>413.4421906693712</v>
      </c>
      <c r="AT503" s="232">
        <f>AVERAGE($P$4:P503)</f>
        <v>68.90703177822854</v>
      </c>
    </row>
    <row r="504" spans="2:46" ht="13.5">
      <c r="B504" s="47">
        <v>501</v>
      </c>
      <c r="C504" s="22"/>
      <c r="D504" s="47"/>
      <c r="E504" s="47"/>
      <c r="F504" s="47"/>
      <c r="G504" s="47"/>
      <c r="H504" s="79"/>
      <c r="I504" s="47"/>
      <c r="J504" s="47"/>
      <c r="K504" s="47"/>
      <c r="L504" s="47"/>
      <c r="M504" s="47"/>
      <c r="N504" s="47"/>
      <c r="O504" s="47"/>
      <c r="P504" s="80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  <c r="AC504" s="47"/>
      <c r="AD504" s="47"/>
      <c r="AE504" s="47"/>
      <c r="AF504" s="47"/>
      <c r="AG504" s="47"/>
      <c r="AH504" s="228"/>
      <c r="AI504" s="228"/>
      <c r="AJ504" s="228"/>
      <c r="AK504" s="228"/>
      <c r="AM504" s="232">
        <f>AVERAGE($I$4:I504)</f>
        <v>67.71399594320486</v>
      </c>
      <c r="AN504" s="232">
        <f>AVERAGE($J$4:J504)</f>
        <v>73.36713995943205</v>
      </c>
      <c r="AO504" s="232">
        <f>AVERAGE($K$4:K504)</f>
        <v>70.0182555780933</v>
      </c>
      <c r="AP504" s="232">
        <f>AVERAGE($L$4:L504)</f>
        <v>67.83367139959432</v>
      </c>
      <c r="AQ504" s="232">
        <f>AVERAGE($M$4:M504)</f>
        <v>69.05476673427992</v>
      </c>
      <c r="AR504" s="232">
        <f>AVERAGE($N$4:N504)</f>
        <v>65.45436105476674</v>
      </c>
      <c r="AS504" s="232">
        <f>AVERAGE($O$4:O504)</f>
        <v>413.4421906693712</v>
      </c>
      <c r="AT504" s="232">
        <f>AVERAGE($P$4:P504)</f>
        <v>68.90703177822854</v>
      </c>
    </row>
    <row r="505" spans="2:46" ht="13.5">
      <c r="B505" s="47">
        <v>502</v>
      </c>
      <c r="C505" s="22"/>
      <c r="D505" s="47"/>
      <c r="E505" s="47"/>
      <c r="F505" s="47"/>
      <c r="G505" s="47"/>
      <c r="H505" s="79"/>
      <c r="I505" s="47"/>
      <c r="J505" s="47"/>
      <c r="K505" s="47"/>
      <c r="L505" s="47"/>
      <c r="M505" s="47"/>
      <c r="N505" s="47"/>
      <c r="O505" s="47"/>
      <c r="P505" s="80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47"/>
      <c r="AD505" s="47"/>
      <c r="AE505" s="47"/>
      <c r="AF505" s="47"/>
      <c r="AG505" s="47"/>
      <c r="AH505" s="228"/>
      <c r="AI505" s="228"/>
      <c r="AJ505" s="228"/>
      <c r="AK505" s="228"/>
      <c r="AM505" s="232">
        <f>AVERAGE($I$4:I505)</f>
        <v>67.71399594320486</v>
      </c>
      <c r="AN505" s="232">
        <f>AVERAGE($J$4:J505)</f>
        <v>73.36713995943205</v>
      </c>
      <c r="AO505" s="232">
        <f>AVERAGE($K$4:K505)</f>
        <v>70.0182555780933</v>
      </c>
      <c r="AP505" s="232">
        <f>AVERAGE($L$4:L505)</f>
        <v>67.83367139959432</v>
      </c>
      <c r="AQ505" s="232">
        <f>AVERAGE($M$4:M505)</f>
        <v>69.05476673427992</v>
      </c>
      <c r="AR505" s="232">
        <f>AVERAGE($N$4:N505)</f>
        <v>65.45436105476674</v>
      </c>
      <c r="AS505" s="232">
        <f>AVERAGE($O$4:O505)</f>
        <v>413.4421906693712</v>
      </c>
      <c r="AT505" s="232">
        <f>AVERAGE($P$4:P505)</f>
        <v>68.90703177822854</v>
      </c>
    </row>
    <row r="506" spans="2:46" ht="13.5">
      <c r="B506" s="47">
        <v>503</v>
      </c>
      <c r="C506" s="22"/>
      <c r="D506" s="47"/>
      <c r="E506" s="47"/>
      <c r="F506" s="47"/>
      <c r="G506" s="47"/>
      <c r="H506" s="79"/>
      <c r="I506" s="47"/>
      <c r="J506" s="47"/>
      <c r="K506" s="47"/>
      <c r="L506" s="47"/>
      <c r="M506" s="47"/>
      <c r="N506" s="47"/>
      <c r="O506" s="47"/>
      <c r="P506" s="80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  <c r="AC506" s="47"/>
      <c r="AD506" s="47"/>
      <c r="AE506" s="47"/>
      <c r="AF506" s="47"/>
      <c r="AG506" s="47"/>
      <c r="AH506" s="228"/>
      <c r="AI506" s="228"/>
      <c r="AJ506" s="228"/>
      <c r="AK506" s="228"/>
      <c r="AM506" s="232">
        <f>AVERAGE($I$4:I506)</f>
        <v>67.71399594320486</v>
      </c>
      <c r="AN506" s="232">
        <f>AVERAGE($J$4:J506)</f>
        <v>73.36713995943205</v>
      </c>
      <c r="AO506" s="232">
        <f>AVERAGE($K$4:K506)</f>
        <v>70.0182555780933</v>
      </c>
      <c r="AP506" s="232">
        <f>AVERAGE($L$4:L506)</f>
        <v>67.83367139959432</v>
      </c>
      <c r="AQ506" s="232">
        <f>AVERAGE($M$4:M506)</f>
        <v>69.05476673427992</v>
      </c>
      <c r="AR506" s="232">
        <f>AVERAGE($N$4:N506)</f>
        <v>65.45436105476674</v>
      </c>
      <c r="AS506" s="232">
        <f>AVERAGE($O$4:O506)</f>
        <v>413.4421906693712</v>
      </c>
      <c r="AT506" s="232">
        <f>AVERAGE($P$4:P506)</f>
        <v>68.90703177822854</v>
      </c>
    </row>
    <row r="507" spans="2:46" ht="13.5">
      <c r="B507" s="47">
        <v>504</v>
      </c>
      <c r="C507" s="22"/>
      <c r="D507" s="47"/>
      <c r="E507" s="47"/>
      <c r="F507" s="47"/>
      <c r="G507" s="47"/>
      <c r="H507" s="79"/>
      <c r="I507" s="47"/>
      <c r="J507" s="47"/>
      <c r="K507" s="47"/>
      <c r="L507" s="47"/>
      <c r="M507" s="47"/>
      <c r="N507" s="47"/>
      <c r="O507" s="47"/>
      <c r="P507" s="80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  <c r="AC507" s="47"/>
      <c r="AD507" s="47"/>
      <c r="AE507" s="47"/>
      <c r="AF507" s="47"/>
      <c r="AG507" s="47"/>
      <c r="AH507" s="228"/>
      <c r="AI507" s="228"/>
      <c r="AJ507" s="228"/>
      <c r="AK507" s="228"/>
      <c r="AM507" s="232">
        <f>AVERAGE($I$4:I507)</f>
        <v>67.71399594320486</v>
      </c>
      <c r="AN507" s="232">
        <f>AVERAGE($J$4:J507)</f>
        <v>73.36713995943205</v>
      </c>
      <c r="AO507" s="232">
        <f>AVERAGE($K$4:K507)</f>
        <v>70.0182555780933</v>
      </c>
      <c r="AP507" s="232">
        <f>AVERAGE($L$4:L507)</f>
        <v>67.83367139959432</v>
      </c>
      <c r="AQ507" s="232">
        <f>AVERAGE($M$4:M507)</f>
        <v>69.05476673427992</v>
      </c>
      <c r="AR507" s="232">
        <f>AVERAGE($N$4:N507)</f>
        <v>65.45436105476674</v>
      </c>
      <c r="AS507" s="232">
        <f>AVERAGE($O$4:O507)</f>
        <v>413.4421906693712</v>
      </c>
      <c r="AT507" s="232">
        <f>AVERAGE($P$4:P507)</f>
        <v>68.90703177822854</v>
      </c>
    </row>
    <row r="508" spans="2:46" ht="13.5">
      <c r="B508" s="47">
        <v>505</v>
      </c>
      <c r="C508" s="22"/>
      <c r="D508" s="47"/>
      <c r="E508" s="47"/>
      <c r="F508" s="47"/>
      <c r="G508" s="47"/>
      <c r="H508" s="79"/>
      <c r="I508" s="47"/>
      <c r="J508" s="47"/>
      <c r="K508" s="47"/>
      <c r="L508" s="47"/>
      <c r="M508" s="47"/>
      <c r="N508" s="47"/>
      <c r="O508" s="47"/>
      <c r="P508" s="80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  <c r="AC508" s="47"/>
      <c r="AD508" s="47"/>
      <c r="AE508" s="47"/>
      <c r="AF508" s="47"/>
      <c r="AG508" s="47"/>
      <c r="AH508" s="228"/>
      <c r="AI508" s="228"/>
      <c r="AJ508" s="228"/>
      <c r="AK508" s="228"/>
      <c r="AM508" s="232">
        <f>AVERAGE($I$4:I508)</f>
        <v>67.71399594320486</v>
      </c>
      <c r="AN508" s="232">
        <f>AVERAGE($J$4:J508)</f>
        <v>73.36713995943205</v>
      </c>
      <c r="AO508" s="232">
        <f>AVERAGE($K$4:K508)</f>
        <v>70.0182555780933</v>
      </c>
      <c r="AP508" s="232">
        <f>AVERAGE($L$4:L508)</f>
        <v>67.83367139959432</v>
      </c>
      <c r="AQ508" s="232">
        <f>AVERAGE($M$4:M508)</f>
        <v>69.05476673427992</v>
      </c>
      <c r="AR508" s="232">
        <f>AVERAGE($N$4:N508)</f>
        <v>65.45436105476674</v>
      </c>
      <c r="AS508" s="232">
        <f>AVERAGE($O$4:O508)</f>
        <v>413.4421906693712</v>
      </c>
      <c r="AT508" s="232">
        <f>AVERAGE($P$4:P508)</f>
        <v>68.90703177822854</v>
      </c>
    </row>
    <row r="509" spans="2:46" ht="13.5">
      <c r="B509" s="47">
        <v>506</v>
      </c>
      <c r="C509" s="22"/>
      <c r="D509" s="47"/>
      <c r="E509" s="47"/>
      <c r="F509" s="47"/>
      <c r="G509" s="47"/>
      <c r="H509" s="79"/>
      <c r="I509" s="47"/>
      <c r="J509" s="47"/>
      <c r="K509" s="47"/>
      <c r="L509" s="47"/>
      <c r="M509" s="47"/>
      <c r="N509" s="47"/>
      <c r="O509" s="47"/>
      <c r="P509" s="80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  <c r="AC509" s="47"/>
      <c r="AD509" s="47"/>
      <c r="AE509" s="47"/>
      <c r="AF509" s="47"/>
      <c r="AG509" s="47"/>
      <c r="AH509" s="228"/>
      <c r="AI509" s="228"/>
      <c r="AJ509" s="228"/>
      <c r="AK509" s="228"/>
      <c r="AM509" s="232">
        <f>AVERAGE($I$4:I509)</f>
        <v>67.71399594320486</v>
      </c>
      <c r="AN509" s="232">
        <f>AVERAGE($J$4:J509)</f>
        <v>73.36713995943205</v>
      </c>
      <c r="AO509" s="232">
        <f>AVERAGE($K$4:K509)</f>
        <v>70.0182555780933</v>
      </c>
      <c r="AP509" s="232">
        <f>AVERAGE($L$4:L509)</f>
        <v>67.83367139959432</v>
      </c>
      <c r="AQ509" s="232">
        <f>AVERAGE($M$4:M509)</f>
        <v>69.05476673427992</v>
      </c>
      <c r="AR509" s="232">
        <f>AVERAGE($N$4:N509)</f>
        <v>65.45436105476674</v>
      </c>
      <c r="AS509" s="232">
        <f>AVERAGE($O$4:O509)</f>
        <v>413.4421906693712</v>
      </c>
      <c r="AT509" s="232">
        <f>AVERAGE($P$4:P509)</f>
        <v>68.90703177822854</v>
      </c>
    </row>
    <row r="510" spans="2:46" ht="13.5">
      <c r="B510" s="47">
        <v>507</v>
      </c>
      <c r="C510" s="22"/>
      <c r="D510" s="47"/>
      <c r="E510" s="47"/>
      <c r="F510" s="47"/>
      <c r="G510" s="47"/>
      <c r="H510" s="79"/>
      <c r="I510" s="47"/>
      <c r="J510" s="47"/>
      <c r="K510" s="47"/>
      <c r="L510" s="47"/>
      <c r="M510" s="47"/>
      <c r="N510" s="47"/>
      <c r="O510" s="47"/>
      <c r="P510" s="80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  <c r="AC510" s="47"/>
      <c r="AD510" s="47"/>
      <c r="AE510" s="47"/>
      <c r="AF510" s="47"/>
      <c r="AG510" s="47"/>
      <c r="AH510" s="228"/>
      <c r="AI510" s="228"/>
      <c r="AJ510" s="228"/>
      <c r="AK510" s="228"/>
      <c r="AM510" s="232">
        <f>AVERAGE($I$4:I510)</f>
        <v>67.71399594320486</v>
      </c>
      <c r="AN510" s="232">
        <f>AVERAGE($J$4:J510)</f>
        <v>73.36713995943205</v>
      </c>
      <c r="AO510" s="232">
        <f>AVERAGE($K$4:K510)</f>
        <v>70.0182555780933</v>
      </c>
      <c r="AP510" s="232">
        <f>AVERAGE($L$4:L510)</f>
        <v>67.83367139959432</v>
      </c>
      <c r="AQ510" s="232">
        <f>AVERAGE($M$4:M510)</f>
        <v>69.05476673427992</v>
      </c>
      <c r="AR510" s="232">
        <f>AVERAGE($N$4:N510)</f>
        <v>65.45436105476674</v>
      </c>
      <c r="AS510" s="232">
        <f>AVERAGE($O$4:O510)</f>
        <v>413.4421906693712</v>
      </c>
      <c r="AT510" s="232">
        <f>AVERAGE($P$4:P510)</f>
        <v>68.90703177822854</v>
      </c>
    </row>
    <row r="511" spans="2:46" ht="13.5">
      <c r="B511" s="47">
        <v>508</v>
      </c>
      <c r="C511" s="22"/>
      <c r="D511" s="47"/>
      <c r="E511" s="47"/>
      <c r="F511" s="47"/>
      <c r="G511" s="47"/>
      <c r="H511" s="79"/>
      <c r="I511" s="47"/>
      <c r="J511" s="47"/>
      <c r="K511" s="47"/>
      <c r="L511" s="47"/>
      <c r="M511" s="47"/>
      <c r="N511" s="47"/>
      <c r="O511" s="47"/>
      <c r="P511" s="80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  <c r="AC511" s="47"/>
      <c r="AD511" s="47"/>
      <c r="AE511" s="47"/>
      <c r="AF511" s="47"/>
      <c r="AG511" s="47"/>
      <c r="AH511" s="228"/>
      <c r="AI511" s="228"/>
      <c r="AJ511" s="228"/>
      <c r="AK511" s="228"/>
      <c r="AM511" s="232">
        <f>AVERAGE($I$4:I511)</f>
        <v>67.71399594320486</v>
      </c>
      <c r="AN511" s="232">
        <f>AVERAGE($J$4:J511)</f>
        <v>73.36713995943205</v>
      </c>
      <c r="AO511" s="232">
        <f>AVERAGE($K$4:K511)</f>
        <v>70.0182555780933</v>
      </c>
      <c r="AP511" s="232">
        <f>AVERAGE($L$4:L511)</f>
        <v>67.83367139959432</v>
      </c>
      <c r="AQ511" s="232">
        <f>AVERAGE($M$4:M511)</f>
        <v>69.05476673427992</v>
      </c>
      <c r="AR511" s="232">
        <f>AVERAGE($N$4:N511)</f>
        <v>65.45436105476674</v>
      </c>
      <c r="AS511" s="232">
        <f>AVERAGE($O$4:O511)</f>
        <v>413.4421906693712</v>
      </c>
      <c r="AT511" s="232">
        <f>AVERAGE($P$4:P511)</f>
        <v>68.90703177822854</v>
      </c>
    </row>
    <row r="512" spans="2:46" ht="13.5">
      <c r="B512" s="47">
        <v>1000</v>
      </c>
      <c r="C512" s="22" t="s">
        <v>1154</v>
      </c>
      <c r="D512" s="47" t="s">
        <v>1010</v>
      </c>
      <c r="E512" s="47" t="s">
        <v>986</v>
      </c>
      <c r="F512" s="47" t="s">
        <v>1109</v>
      </c>
      <c r="G512" s="47" t="s">
        <v>986</v>
      </c>
      <c r="H512" s="79">
        <v>60.8</v>
      </c>
      <c r="I512" s="47">
        <v>50</v>
      </c>
      <c r="J512" s="47">
        <v>180</v>
      </c>
      <c r="K512" s="47">
        <v>20</v>
      </c>
      <c r="L512" s="47">
        <v>180</v>
      </c>
      <c r="M512" s="47">
        <v>20</v>
      </c>
      <c r="N512" s="47">
        <v>150</v>
      </c>
      <c r="O512" s="47">
        <f aca="true" t="shared" si="35" ref="O512:O519">SUM(I512:N512)</f>
        <v>600</v>
      </c>
      <c r="P512" s="80">
        <f aca="true" t="shared" si="36" ref="P512:P519">AVERAGE(I512:N512)</f>
        <v>100</v>
      </c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  <c r="AC512" s="47"/>
      <c r="AD512" s="47"/>
      <c r="AE512" s="47"/>
      <c r="AF512" s="47"/>
      <c r="AG512" s="47"/>
      <c r="AH512" s="228" t="s">
        <v>167</v>
      </c>
      <c r="AI512" s="423" t="s">
        <v>167</v>
      </c>
      <c r="AJ512" s="424"/>
      <c r="AK512" s="425"/>
      <c r="AM512" s="232">
        <f>AVERAGE($I$4:I512)</f>
        <v>67.67813765182186</v>
      </c>
      <c r="AN512" s="232">
        <f>AVERAGE($J$4:J512)</f>
        <v>73.582995951417</v>
      </c>
      <c r="AO512" s="232">
        <f>AVERAGE($K$4:K512)</f>
        <v>69.917004048583</v>
      </c>
      <c r="AP512" s="232">
        <f>AVERAGE($L$4:L512)</f>
        <v>68.06072874493927</v>
      </c>
      <c r="AQ512" s="232">
        <f>AVERAGE($M$4:M512)</f>
        <v>68.95546558704453</v>
      </c>
      <c r="AR512" s="232">
        <f>AVERAGE($N$4:N512)</f>
        <v>65.6255060728745</v>
      </c>
      <c r="AS512" s="232">
        <f>AVERAGE($O$4:O512)</f>
        <v>413.81983805668017</v>
      </c>
      <c r="AT512" s="232">
        <f>AVERAGE($P$4:P512)</f>
        <v>68.9699730094467</v>
      </c>
    </row>
    <row r="513" spans="2:46" ht="13.5">
      <c r="B513" s="47">
        <v>1001</v>
      </c>
      <c r="C513" s="22" t="s">
        <v>1268</v>
      </c>
      <c r="D513" s="47" t="s">
        <v>1010</v>
      </c>
      <c r="E513" s="47" t="s">
        <v>986</v>
      </c>
      <c r="F513" s="47" t="s">
        <v>1109</v>
      </c>
      <c r="G513" s="47" t="s">
        <v>986</v>
      </c>
      <c r="H513" s="79">
        <v>60.8</v>
      </c>
      <c r="I513" s="47">
        <v>50</v>
      </c>
      <c r="J513" s="47">
        <v>70</v>
      </c>
      <c r="K513" s="47">
        <v>160</v>
      </c>
      <c r="L513" s="47">
        <v>70</v>
      </c>
      <c r="M513" s="47">
        <v>160</v>
      </c>
      <c r="N513" s="47">
        <v>90</v>
      </c>
      <c r="O513" s="47">
        <f t="shared" si="35"/>
        <v>600</v>
      </c>
      <c r="P513" s="80">
        <f t="shared" si="36"/>
        <v>100</v>
      </c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  <c r="AC513" s="47"/>
      <c r="AD513" s="47"/>
      <c r="AE513" s="47"/>
      <c r="AF513" s="47"/>
      <c r="AG513" s="47"/>
      <c r="AH513" s="228" t="s">
        <v>167</v>
      </c>
      <c r="AI513" s="423" t="s">
        <v>167</v>
      </c>
      <c r="AJ513" s="424"/>
      <c r="AK513" s="425"/>
      <c r="AM513" s="232">
        <f>AVERAGE($I$4:I513)</f>
        <v>67.64242424242424</v>
      </c>
      <c r="AN513" s="232">
        <f>AVERAGE($J$4:J513)</f>
        <v>73.57575757575758</v>
      </c>
      <c r="AO513" s="232">
        <f>AVERAGE($K$4:K513)</f>
        <v>70.0989898989899</v>
      </c>
      <c r="AP513" s="232">
        <f>AVERAGE($L$4:L513)</f>
        <v>68.06464646464646</v>
      </c>
      <c r="AQ513" s="232">
        <f>AVERAGE($M$4:M513)</f>
        <v>69.13939393939394</v>
      </c>
      <c r="AR513" s="232">
        <f>AVERAGE($N$4:N513)</f>
        <v>65.67474747474748</v>
      </c>
      <c r="AS513" s="232">
        <f>AVERAGE($O$4:O513)</f>
        <v>414.1959595959596</v>
      </c>
      <c r="AT513" s="232">
        <f>AVERAGE($P$4:P513)</f>
        <v>69.03265993265994</v>
      </c>
    </row>
    <row r="514" spans="2:46" ht="13.5">
      <c r="B514" s="47">
        <v>1002</v>
      </c>
      <c r="C514" s="22" t="s">
        <v>1267</v>
      </c>
      <c r="D514" s="47" t="s">
        <v>1010</v>
      </c>
      <c r="E514" s="47" t="s">
        <v>986</v>
      </c>
      <c r="F514" s="47" t="s">
        <v>1109</v>
      </c>
      <c r="G514" s="47" t="s">
        <v>986</v>
      </c>
      <c r="H514" s="79">
        <v>60.8</v>
      </c>
      <c r="I514" s="47">
        <v>50</v>
      </c>
      <c r="J514" s="47">
        <v>95</v>
      </c>
      <c r="K514" s="47">
        <v>90</v>
      </c>
      <c r="L514" s="47">
        <v>95</v>
      </c>
      <c r="M514" s="47">
        <v>90</v>
      </c>
      <c r="N514" s="47">
        <v>180</v>
      </c>
      <c r="O514" s="47">
        <f t="shared" si="35"/>
        <v>600</v>
      </c>
      <c r="P514" s="80">
        <f t="shared" si="36"/>
        <v>100</v>
      </c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  <c r="AC514" s="47"/>
      <c r="AD514" s="47"/>
      <c r="AE514" s="47"/>
      <c r="AF514" s="47"/>
      <c r="AG514" s="47"/>
      <c r="AH514" s="228" t="s">
        <v>167</v>
      </c>
      <c r="AI514" s="423" t="s">
        <v>167</v>
      </c>
      <c r="AJ514" s="424"/>
      <c r="AK514" s="425"/>
      <c r="AM514" s="232">
        <f>AVERAGE($I$4:I514)</f>
        <v>67.60685483870968</v>
      </c>
      <c r="AN514" s="232">
        <f>AVERAGE($J$4:J514)</f>
        <v>73.61895161290323</v>
      </c>
      <c r="AO514" s="232">
        <f>AVERAGE($K$4:K514)</f>
        <v>70.13911290322581</v>
      </c>
      <c r="AP514" s="232">
        <f>AVERAGE($L$4:L514)</f>
        <v>68.11895161290323</v>
      </c>
      <c r="AQ514" s="232">
        <f>AVERAGE($M$4:M514)</f>
        <v>69.18145161290323</v>
      </c>
      <c r="AR514" s="232">
        <f>AVERAGE($N$4:N514)</f>
        <v>65.90524193548387</v>
      </c>
      <c r="AS514" s="232">
        <f>AVERAGE($O$4:O514)</f>
        <v>414.570564516129</v>
      </c>
      <c r="AT514" s="232">
        <f>AVERAGE($P$4:P514)</f>
        <v>69.09509408602152</v>
      </c>
    </row>
    <row r="515" spans="2:46" ht="13.5">
      <c r="B515" s="47">
        <v>1003</v>
      </c>
      <c r="C515" s="22" t="s">
        <v>1266</v>
      </c>
      <c r="D515" s="47" t="s">
        <v>1023</v>
      </c>
      <c r="E515" s="47" t="s">
        <v>1050</v>
      </c>
      <c r="F515" s="47" t="s">
        <v>1082</v>
      </c>
      <c r="G515" s="47" t="s">
        <v>986</v>
      </c>
      <c r="H515" s="79">
        <v>6.5</v>
      </c>
      <c r="I515" s="47">
        <v>60</v>
      </c>
      <c r="J515" s="47">
        <v>79</v>
      </c>
      <c r="K515" s="47">
        <v>105</v>
      </c>
      <c r="L515" s="47">
        <v>59</v>
      </c>
      <c r="M515" s="47">
        <v>85</v>
      </c>
      <c r="N515" s="47">
        <v>36</v>
      </c>
      <c r="O515" s="47">
        <f t="shared" si="35"/>
        <v>424</v>
      </c>
      <c r="P515" s="80">
        <f t="shared" si="36"/>
        <v>70.66666666666667</v>
      </c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47"/>
      <c r="AD515" s="47"/>
      <c r="AE515" s="47"/>
      <c r="AF515" s="47"/>
      <c r="AG515" s="47"/>
      <c r="AH515" s="229" t="s">
        <v>1033</v>
      </c>
      <c r="AI515" s="423" t="s">
        <v>1036</v>
      </c>
      <c r="AJ515" s="424"/>
      <c r="AK515" s="425"/>
      <c r="AM515" s="232">
        <f>AVERAGE($I$4:I515)</f>
        <v>67.59154929577464</v>
      </c>
      <c r="AN515" s="232">
        <f>AVERAGE($J$4:J515)</f>
        <v>73.62977867203219</v>
      </c>
      <c r="AO515" s="232">
        <f>AVERAGE($K$4:K515)</f>
        <v>70.2092555331992</v>
      </c>
      <c r="AP515" s="232">
        <f>AVERAGE($L$4:L515)</f>
        <v>68.10060362173039</v>
      </c>
      <c r="AQ515" s="232">
        <f>AVERAGE($M$4:M515)</f>
        <v>69.21327967806842</v>
      </c>
      <c r="AR515" s="232">
        <f>AVERAGE($N$4:N515)</f>
        <v>65.84507042253522</v>
      </c>
      <c r="AS515" s="232">
        <f>AVERAGE($O$4:O515)</f>
        <v>414.58953722334</v>
      </c>
      <c r="AT515" s="232">
        <f>AVERAGE($P$4:P515)</f>
        <v>69.09825620389002</v>
      </c>
    </row>
    <row r="516" spans="2:46" ht="13.5">
      <c r="B516" s="47">
        <v>1004</v>
      </c>
      <c r="C516" s="22" t="s">
        <v>1265</v>
      </c>
      <c r="D516" s="47" t="s">
        <v>1023</v>
      </c>
      <c r="E516" s="47" t="s">
        <v>990</v>
      </c>
      <c r="F516" s="47" t="s">
        <v>1082</v>
      </c>
      <c r="G516" s="47" t="s">
        <v>986</v>
      </c>
      <c r="H516" s="79">
        <v>6.5</v>
      </c>
      <c r="I516" s="47">
        <v>60</v>
      </c>
      <c r="J516" s="47">
        <v>69</v>
      </c>
      <c r="K516" s="47">
        <v>95</v>
      </c>
      <c r="L516" s="47">
        <v>69</v>
      </c>
      <c r="M516" s="47">
        <v>95</v>
      </c>
      <c r="N516" s="47">
        <v>36</v>
      </c>
      <c r="O516" s="47">
        <f t="shared" si="35"/>
        <v>424</v>
      </c>
      <c r="P516" s="80">
        <f t="shared" si="36"/>
        <v>70.66666666666667</v>
      </c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  <c r="AD516" s="47"/>
      <c r="AE516" s="47"/>
      <c r="AF516" s="47"/>
      <c r="AG516" s="47"/>
      <c r="AH516" s="229" t="s">
        <v>1033</v>
      </c>
      <c r="AI516" s="423" t="s">
        <v>167</v>
      </c>
      <c r="AJ516" s="424"/>
      <c r="AK516" s="425"/>
      <c r="AM516" s="232">
        <f>AVERAGE($I$4:I516)</f>
        <v>67.57630522088354</v>
      </c>
      <c r="AN516" s="232">
        <f>AVERAGE($J$4:J516)</f>
        <v>73.62048192771084</v>
      </c>
      <c r="AO516" s="232">
        <f>AVERAGE($K$4:K516)</f>
        <v>70.25903614457832</v>
      </c>
      <c r="AP516" s="232">
        <f>AVERAGE($L$4:L516)</f>
        <v>68.10240963855422</v>
      </c>
      <c r="AQ516" s="232">
        <f>AVERAGE($M$4:M516)</f>
        <v>69.26506024096386</v>
      </c>
      <c r="AR516" s="232">
        <f>AVERAGE($N$4:N516)</f>
        <v>65.785140562249</v>
      </c>
      <c r="AS516" s="232">
        <f>AVERAGE($O$4:O516)</f>
        <v>414.60843373493975</v>
      </c>
      <c r="AT516" s="232">
        <f>AVERAGE($P$4:P516)</f>
        <v>69.10140562248996</v>
      </c>
    </row>
    <row r="517" spans="2:46" ht="13.5">
      <c r="B517" s="47">
        <v>1005</v>
      </c>
      <c r="C517" s="22" t="s">
        <v>1269</v>
      </c>
      <c r="D517" s="47" t="s">
        <v>1014</v>
      </c>
      <c r="E517" s="47" t="s">
        <v>998</v>
      </c>
      <c r="F517" s="47" t="s">
        <v>1067</v>
      </c>
      <c r="G517" s="47" t="s">
        <v>986</v>
      </c>
      <c r="H517" s="79">
        <v>0.3</v>
      </c>
      <c r="I517" s="47">
        <v>50</v>
      </c>
      <c r="J517" s="47">
        <v>65</v>
      </c>
      <c r="K517" s="47">
        <v>107</v>
      </c>
      <c r="L517" s="47">
        <v>105</v>
      </c>
      <c r="M517" s="47">
        <v>107</v>
      </c>
      <c r="N517" s="47">
        <v>86</v>
      </c>
      <c r="O517" s="47">
        <f t="shared" si="35"/>
        <v>520</v>
      </c>
      <c r="P517" s="80">
        <f t="shared" si="36"/>
        <v>86.66666666666667</v>
      </c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  <c r="AC517" s="47"/>
      <c r="AD517" s="47"/>
      <c r="AE517" s="47"/>
      <c r="AF517" s="47"/>
      <c r="AG517" s="47"/>
      <c r="AH517" s="228" t="s">
        <v>167</v>
      </c>
      <c r="AI517" s="423" t="s">
        <v>167</v>
      </c>
      <c r="AJ517" s="424"/>
      <c r="AK517" s="425"/>
      <c r="AM517" s="232">
        <f>AVERAGE($I$4:I517)</f>
        <v>67.54108216432866</v>
      </c>
      <c r="AN517" s="232">
        <f>AVERAGE($J$4:J517)</f>
        <v>73.60320641282566</v>
      </c>
      <c r="AO517" s="232">
        <f>AVERAGE($K$4:K517)</f>
        <v>70.33266533066133</v>
      </c>
      <c r="AP517" s="232">
        <f>AVERAGE($L$4:L517)</f>
        <v>68.17635270541082</v>
      </c>
      <c r="AQ517" s="232">
        <f>AVERAGE($M$4:M517)</f>
        <v>69.34068136272545</v>
      </c>
      <c r="AR517" s="232">
        <f>AVERAGE($N$4:N517)</f>
        <v>65.82565130260521</v>
      </c>
      <c r="AS517" s="232">
        <f>AVERAGE($O$4:O517)</f>
        <v>414.81963927855713</v>
      </c>
      <c r="AT517" s="232">
        <f>AVERAGE($P$4:P517)</f>
        <v>69.13660654642618</v>
      </c>
    </row>
    <row r="518" spans="2:46" ht="13.5">
      <c r="B518" s="47">
        <v>1006</v>
      </c>
      <c r="C518" s="22" t="s">
        <v>1256</v>
      </c>
      <c r="D518" s="47" t="s">
        <v>998</v>
      </c>
      <c r="E518" s="47" t="s">
        <v>1066</v>
      </c>
      <c r="F518" s="47" t="s">
        <v>1109</v>
      </c>
      <c r="G518" s="47" t="s">
        <v>986</v>
      </c>
      <c r="H518" s="79">
        <v>650</v>
      </c>
      <c r="I518" s="47">
        <v>150</v>
      </c>
      <c r="J518" s="47">
        <v>120</v>
      </c>
      <c r="K518" s="47">
        <v>100</v>
      </c>
      <c r="L518" s="47">
        <v>120</v>
      </c>
      <c r="M518" s="47">
        <v>100</v>
      </c>
      <c r="N518" s="47">
        <v>90</v>
      </c>
      <c r="O518" s="47">
        <f t="shared" si="35"/>
        <v>680</v>
      </c>
      <c r="P518" s="80">
        <f t="shared" si="36"/>
        <v>113.33333333333333</v>
      </c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  <c r="AC518" s="47"/>
      <c r="AD518" s="47"/>
      <c r="AE518" s="47"/>
      <c r="AF518" s="47"/>
      <c r="AG518" s="47"/>
      <c r="AH518" s="228" t="s">
        <v>167</v>
      </c>
      <c r="AI518" s="423" t="s">
        <v>167</v>
      </c>
      <c r="AJ518" s="424"/>
      <c r="AK518" s="425"/>
      <c r="AM518" s="232">
        <f>AVERAGE($I$4:I518)</f>
        <v>67.706</v>
      </c>
      <c r="AN518" s="232">
        <f>AVERAGE($J$4:J518)</f>
        <v>73.696</v>
      </c>
      <c r="AO518" s="232">
        <f>AVERAGE($K$4:K518)</f>
        <v>70.392</v>
      </c>
      <c r="AP518" s="232">
        <f>AVERAGE($L$4:L518)</f>
        <v>68.28</v>
      </c>
      <c r="AQ518" s="232">
        <f>AVERAGE($M$4:M518)</f>
        <v>69.402</v>
      </c>
      <c r="AR518" s="232">
        <f>AVERAGE($N$4:N518)</f>
        <v>65.874</v>
      </c>
      <c r="AS518" s="232">
        <f>AVERAGE($O$4:O518)</f>
        <v>415.35</v>
      </c>
      <c r="AT518" s="232">
        <f>AVERAGE($P$4:P518)</f>
        <v>69.225</v>
      </c>
    </row>
    <row r="519" spans="2:46" ht="13.5">
      <c r="B519" s="47">
        <v>1007</v>
      </c>
      <c r="C519" s="22" t="s">
        <v>1264</v>
      </c>
      <c r="D519" s="47" t="s">
        <v>1029</v>
      </c>
      <c r="E519" s="47" t="s">
        <v>1073</v>
      </c>
      <c r="F519" s="47" t="s">
        <v>1152</v>
      </c>
      <c r="G519" s="47" t="s">
        <v>986</v>
      </c>
      <c r="H519" s="79">
        <v>5.2</v>
      </c>
      <c r="I519" s="47">
        <v>100</v>
      </c>
      <c r="J519" s="47">
        <v>103</v>
      </c>
      <c r="K519" s="47">
        <v>75</v>
      </c>
      <c r="L519" s="47">
        <v>120</v>
      </c>
      <c r="M519" s="47">
        <v>75</v>
      </c>
      <c r="N519" s="47">
        <v>127</v>
      </c>
      <c r="O519" s="47">
        <f t="shared" si="35"/>
        <v>600</v>
      </c>
      <c r="P519" s="80">
        <f t="shared" si="36"/>
        <v>100</v>
      </c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  <c r="AD519" s="47"/>
      <c r="AE519" s="47"/>
      <c r="AF519" s="47"/>
      <c r="AG519" s="47"/>
      <c r="AH519" s="228" t="s">
        <v>167</v>
      </c>
      <c r="AI519" s="423" t="s">
        <v>167</v>
      </c>
      <c r="AJ519" s="424"/>
      <c r="AK519" s="425"/>
      <c r="AM519" s="232">
        <f>AVERAGE($I$4:I519)</f>
        <v>67.77045908183632</v>
      </c>
      <c r="AN519" s="232">
        <f>AVERAGE($J$4:J519)</f>
        <v>73.75449101796407</v>
      </c>
      <c r="AO519" s="232">
        <f>AVERAGE($K$4:K519)</f>
        <v>70.40119760479043</v>
      </c>
      <c r="AP519" s="232">
        <f>AVERAGE($L$4:L519)</f>
        <v>68.38323353293413</v>
      </c>
      <c r="AQ519" s="232">
        <f>AVERAGE($M$4:M519)</f>
        <v>69.41317365269461</v>
      </c>
      <c r="AR519" s="232">
        <f>AVERAGE($N$4:N519)</f>
        <v>65.99600798403193</v>
      </c>
      <c r="AS519" s="232">
        <f>AVERAGE($O$4:O519)</f>
        <v>415.7185628742515</v>
      </c>
      <c r="AT519" s="232">
        <f>AVERAGE($P$4:P519)</f>
        <v>69.28642714570859</v>
      </c>
    </row>
    <row r="520" spans="2:46" ht="13.5">
      <c r="B520" s="47">
        <v>1008</v>
      </c>
      <c r="C520" s="22"/>
      <c r="D520" s="47"/>
      <c r="E520" s="47"/>
      <c r="F520" s="47"/>
      <c r="G520" s="47"/>
      <c r="H520" s="79"/>
      <c r="I520" s="47"/>
      <c r="J520" s="47"/>
      <c r="K520" s="47"/>
      <c r="L520" s="47"/>
      <c r="M520" s="47"/>
      <c r="N520" s="47"/>
      <c r="O520" s="47"/>
      <c r="P520" s="80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  <c r="AC520" s="47"/>
      <c r="AD520" s="47"/>
      <c r="AE520" s="47"/>
      <c r="AF520" s="47"/>
      <c r="AG520" s="47"/>
      <c r="AH520" s="228"/>
      <c r="AI520" s="228"/>
      <c r="AJ520" s="228"/>
      <c r="AK520" s="228"/>
      <c r="AM520" s="232">
        <f>AVERAGE($I$4:I520)</f>
        <v>67.77045908183632</v>
      </c>
      <c r="AN520" s="232">
        <f>AVERAGE($J$4:J520)</f>
        <v>73.75449101796407</v>
      </c>
      <c r="AO520" s="232">
        <f>AVERAGE($K$4:K520)</f>
        <v>70.40119760479043</v>
      </c>
      <c r="AP520" s="232">
        <f>AVERAGE($L$4:L520)</f>
        <v>68.38323353293413</v>
      </c>
      <c r="AQ520" s="232">
        <f>AVERAGE($M$4:M520)</f>
        <v>69.41317365269461</v>
      </c>
      <c r="AR520" s="232">
        <f>AVERAGE($N$4:N520)</f>
        <v>65.99600798403193</v>
      </c>
      <c r="AS520" s="232">
        <f>AVERAGE($O$4:O520)</f>
        <v>415.7185628742515</v>
      </c>
      <c r="AT520" s="232">
        <f>AVERAGE($P$4:P520)</f>
        <v>69.28642714570859</v>
      </c>
    </row>
    <row r="521" spans="2:46" ht="13.5">
      <c r="B521" s="47">
        <v>1009</v>
      </c>
      <c r="C521" s="22"/>
      <c r="D521" s="47"/>
      <c r="E521" s="47"/>
      <c r="F521" s="47"/>
      <c r="G521" s="47"/>
      <c r="H521" s="79"/>
      <c r="I521" s="47"/>
      <c r="J521" s="47"/>
      <c r="K521" s="47"/>
      <c r="L521" s="47"/>
      <c r="M521" s="47"/>
      <c r="N521" s="47"/>
      <c r="O521" s="47"/>
      <c r="P521" s="80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  <c r="AC521" s="47"/>
      <c r="AD521" s="47"/>
      <c r="AE521" s="47"/>
      <c r="AF521" s="47"/>
      <c r="AG521" s="47"/>
      <c r="AH521" s="228"/>
      <c r="AI521" s="228"/>
      <c r="AJ521" s="228"/>
      <c r="AK521" s="228"/>
      <c r="AM521" s="232">
        <f>AVERAGE($I$4:I521)</f>
        <v>67.77045908183632</v>
      </c>
      <c r="AN521" s="232">
        <f>AVERAGE($J$4:J521)</f>
        <v>73.75449101796407</v>
      </c>
      <c r="AO521" s="232">
        <f>AVERAGE($K$4:K521)</f>
        <v>70.40119760479043</v>
      </c>
      <c r="AP521" s="232">
        <f>AVERAGE($L$4:L521)</f>
        <v>68.38323353293413</v>
      </c>
      <c r="AQ521" s="232">
        <f>AVERAGE($M$4:M521)</f>
        <v>69.41317365269461</v>
      </c>
      <c r="AR521" s="232">
        <f>AVERAGE($N$4:N521)</f>
        <v>65.99600798403193</v>
      </c>
      <c r="AS521" s="232">
        <f>AVERAGE($O$4:O521)</f>
        <v>415.7185628742515</v>
      </c>
      <c r="AT521" s="232">
        <f>AVERAGE($P$4:P521)</f>
        <v>69.28642714570859</v>
      </c>
    </row>
    <row r="522" spans="2:46" ht="13.5">
      <c r="B522" s="47">
        <v>1010</v>
      </c>
      <c r="C522" s="22"/>
      <c r="D522" s="47"/>
      <c r="E522" s="47"/>
      <c r="F522" s="47"/>
      <c r="G522" s="47"/>
      <c r="H522" s="79"/>
      <c r="I522" s="47"/>
      <c r="J522" s="47"/>
      <c r="K522" s="47"/>
      <c r="L522" s="47"/>
      <c r="M522" s="47"/>
      <c r="N522" s="47"/>
      <c r="O522" s="47"/>
      <c r="P522" s="80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  <c r="AC522" s="47"/>
      <c r="AD522" s="47"/>
      <c r="AE522" s="47"/>
      <c r="AF522" s="47"/>
      <c r="AG522" s="47"/>
      <c r="AH522" s="228"/>
      <c r="AI522" s="228"/>
      <c r="AJ522" s="228"/>
      <c r="AK522" s="228"/>
      <c r="AM522" s="232">
        <f>AVERAGE($I$4:I522)</f>
        <v>67.77045908183632</v>
      </c>
      <c r="AN522" s="232">
        <f>AVERAGE($J$4:J522)</f>
        <v>73.75449101796407</v>
      </c>
      <c r="AO522" s="232">
        <f>AVERAGE($K$4:K522)</f>
        <v>70.40119760479043</v>
      </c>
      <c r="AP522" s="232">
        <f>AVERAGE($L$4:L522)</f>
        <v>68.38323353293413</v>
      </c>
      <c r="AQ522" s="232">
        <f>AVERAGE($M$4:M522)</f>
        <v>69.41317365269461</v>
      </c>
      <c r="AR522" s="232">
        <f>AVERAGE($N$4:N522)</f>
        <v>65.99600798403193</v>
      </c>
      <c r="AS522" s="232">
        <f>AVERAGE($O$4:O522)</f>
        <v>415.7185628742515</v>
      </c>
      <c r="AT522" s="232">
        <f>AVERAGE($P$4:P522)</f>
        <v>69.28642714570859</v>
      </c>
    </row>
    <row r="523" spans="2:46" ht="13.5">
      <c r="B523" s="47">
        <v>1011</v>
      </c>
      <c r="C523" s="22"/>
      <c r="D523" s="47"/>
      <c r="E523" s="47"/>
      <c r="F523" s="47"/>
      <c r="G523" s="47"/>
      <c r="H523" s="79"/>
      <c r="I523" s="47"/>
      <c r="J523" s="47"/>
      <c r="K523" s="47"/>
      <c r="L523" s="47"/>
      <c r="M523" s="47"/>
      <c r="N523" s="47"/>
      <c r="O523" s="47"/>
      <c r="P523" s="80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  <c r="AC523" s="47"/>
      <c r="AD523" s="47"/>
      <c r="AE523" s="47"/>
      <c r="AF523" s="47"/>
      <c r="AG523" s="47"/>
      <c r="AH523" s="228"/>
      <c r="AI523" s="228"/>
      <c r="AJ523" s="228"/>
      <c r="AK523" s="228"/>
      <c r="AM523" s="232">
        <f>AVERAGE($I$4:I523)</f>
        <v>67.77045908183632</v>
      </c>
      <c r="AN523" s="232">
        <f>AVERAGE($J$4:J523)</f>
        <v>73.75449101796407</v>
      </c>
      <c r="AO523" s="232">
        <f>AVERAGE($K$4:K523)</f>
        <v>70.40119760479043</v>
      </c>
      <c r="AP523" s="232">
        <f>AVERAGE($L$4:L523)</f>
        <v>68.38323353293413</v>
      </c>
      <c r="AQ523" s="232">
        <f>AVERAGE($M$4:M523)</f>
        <v>69.41317365269461</v>
      </c>
      <c r="AR523" s="232">
        <f>AVERAGE($N$4:N523)</f>
        <v>65.99600798403193</v>
      </c>
      <c r="AS523" s="232">
        <f>AVERAGE($O$4:O523)</f>
        <v>415.7185628742515</v>
      </c>
      <c r="AT523" s="232">
        <f>AVERAGE($P$4:P523)</f>
        <v>69.28642714570859</v>
      </c>
    </row>
  </sheetData>
  <sheetProtection/>
  <mergeCells count="510">
    <mergeCell ref="AI300:AK300"/>
    <mergeCell ref="AI478:AK478"/>
    <mergeCell ref="AI476:AK476"/>
    <mergeCell ref="AI475:AK475"/>
    <mergeCell ref="AI473:AK473"/>
    <mergeCell ref="AI474:AK474"/>
    <mergeCell ref="AI477:AK477"/>
    <mergeCell ref="AI468:AK468"/>
    <mergeCell ref="AI449:AK449"/>
    <mergeCell ref="AI467:AK467"/>
    <mergeCell ref="AI289:AK289"/>
    <mergeCell ref="AI284:AJ284"/>
    <mergeCell ref="AI298:AK298"/>
    <mergeCell ref="AI299:AK299"/>
    <mergeCell ref="AI294:AK294"/>
    <mergeCell ref="AI295:AK295"/>
    <mergeCell ref="AI292:AK292"/>
    <mergeCell ref="AI293:AK293"/>
    <mergeCell ref="AI287:AK287"/>
    <mergeCell ref="AI274:AK274"/>
    <mergeCell ref="AI286:AK286"/>
    <mergeCell ref="AI290:AK290"/>
    <mergeCell ref="AI291:AK291"/>
    <mergeCell ref="AI296:AK296"/>
    <mergeCell ref="AI297:AK297"/>
    <mergeCell ref="AI282:AK282"/>
    <mergeCell ref="AI283:AK283"/>
    <mergeCell ref="AI285:AK285"/>
    <mergeCell ref="AI288:AK288"/>
    <mergeCell ref="AI275:AK275"/>
    <mergeCell ref="AI276:AK276"/>
    <mergeCell ref="AI277:AK277"/>
    <mergeCell ref="AI278:AK278"/>
    <mergeCell ref="AI279:AK279"/>
    <mergeCell ref="AI281:AK281"/>
    <mergeCell ref="AI265:AK265"/>
    <mergeCell ref="AI266:AK266"/>
    <mergeCell ref="AI267:AK267"/>
    <mergeCell ref="AI280:AK280"/>
    <mergeCell ref="AI268:AJ268"/>
    <mergeCell ref="AI269:AK269"/>
    <mergeCell ref="AI270:AK270"/>
    <mergeCell ref="AI271:AK271"/>
    <mergeCell ref="AI272:AK272"/>
    <mergeCell ref="AI273:AK273"/>
    <mergeCell ref="AI259:AK259"/>
    <mergeCell ref="AI260:AK260"/>
    <mergeCell ref="AI261:AK261"/>
    <mergeCell ref="AI262:AK262"/>
    <mergeCell ref="AI263:AK263"/>
    <mergeCell ref="AI264:AK264"/>
    <mergeCell ref="AI253:AK253"/>
    <mergeCell ref="AI254:AK254"/>
    <mergeCell ref="AI255:AK255"/>
    <mergeCell ref="AI256:AK256"/>
    <mergeCell ref="AI257:AK257"/>
    <mergeCell ref="AI258:AK258"/>
    <mergeCell ref="AI247:AK247"/>
    <mergeCell ref="AI248:AK248"/>
    <mergeCell ref="AI249:AK249"/>
    <mergeCell ref="AI250:AK250"/>
    <mergeCell ref="AI251:AK251"/>
    <mergeCell ref="AI252:AK252"/>
    <mergeCell ref="AI229:AK229"/>
    <mergeCell ref="AI461:AK461"/>
    <mergeCell ref="AI230:AK230"/>
    <mergeCell ref="AI231:AK231"/>
    <mergeCell ref="AI232:AK232"/>
    <mergeCell ref="AI234:AK234"/>
    <mergeCell ref="AI235:AK235"/>
    <mergeCell ref="AI238:AK238"/>
    <mergeCell ref="AI244:AK244"/>
    <mergeCell ref="AI246:AK246"/>
    <mergeCell ref="AI227:AK227"/>
    <mergeCell ref="AI464:AK464"/>
    <mergeCell ref="AI472:AK472"/>
    <mergeCell ref="AI241:AK241"/>
    <mergeCell ref="AI301:AK301"/>
    <mergeCell ref="AI442:AK442"/>
    <mergeCell ref="AI433:AK433"/>
    <mergeCell ref="AI432:AK432"/>
    <mergeCell ref="AI237:AK237"/>
    <mergeCell ref="AI228:AK228"/>
    <mergeCell ref="AI225:AK225"/>
    <mergeCell ref="AI224:AK224"/>
    <mergeCell ref="AI223:AK223"/>
    <mergeCell ref="AI219:AK219"/>
    <mergeCell ref="AI220:AK220"/>
    <mergeCell ref="AI226:AK226"/>
    <mergeCell ref="AI221:AK221"/>
    <mergeCell ref="AI222:AK222"/>
    <mergeCell ref="AI212:AK212"/>
    <mergeCell ref="AI213:AK213"/>
    <mergeCell ref="AI214:AK214"/>
    <mergeCell ref="AI215:AK215"/>
    <mergeCell ref="AI216:AK216"/>
    <mergeCell ref="AI217:AK217"/>
    <mergeCell ref="AI195:AK195"/>
    <mergeCell ref="AI196:AK196"/>
    <mergeCell ref="AI206:AK206"/>
    <mergeCell ref="AI197:AK197"/>
    <mergeCell ref="AI198:AK198"/>
    <mergeCell ref="AI201:AK201"/>
    <mergeCell ref="AI242:AK242"/>
    <mergeCell ref="AI190:AK190"/>
    <mergeCell ref="AI191:AK191"/>
    <mergeCell ref="AI192:AK192"/>
    <mergeCell ref="AI193:AK193"/>
    <mergeCell ref="AI427:AK427"/>
    <mergeCell ref="AI233:AK233"/>
    <mergeCell ref="AI203:AK203"/>
    <mergeCell ref="AI218:AK218"/>
    <mergeCell ref="AI194:AK194"/>
    <mergeCell ref="AI207:AK207"/>
    <mergeCell ref="AI208:AK208"/>
    <mergeCell ref="AI209:AK209"/>
    <mergeCell ref="AI210:AK210"/>
    <mergeCell ref="AI204:AK204"/>
    <mergeCell ref="AI205:AK205"/>
    <mergeCell ref="AI173:AK173"/>
    <mergeCell ref="AI174:AK174"/>
    <mergeCell ref="AI178:AK178"/>
    <mergeCell ref="AI172:AK172"/>
    <mergeCell ref="AI179:AK179"/>
    <mergeCell ref="AI471:AK471"/>
    <mergeCell ref="AI185:AK185"/>
    <mergeCell ref="AI180:AK180"/>
    <mergeCell ref="AI181:AK181"/>
    <mergeCell ref="AI182:AK182"/>
    <mergeCell ref="AI166:AK166"/>
    <mergeCell ref="AI167:AK167"/>
    <mergeCell ref="AI168:AK168"/>
    <mergeCell ref="AI169:AK169"/>
    <mergeCell ref="AI170:AK170"/>
    <mergeCell ref="AI171:AK171"/>
    <mergeCell ref="AI160:AK160"/>
    <mergeCell ref="AI161:AK161"/>
    <mergeCell ref="AI162:AK162"/>
    <mergeCell ref="AI163:AK163"/>
    <mergeCell ref="AI164:AK164"/>
    <mergeCell ref="AI165:AK165"/>
    <mergeCell ref="AI140:AK140"/>
    <mergeCell ref="AI236:AK236"/>
    <mergeCell ref="AI147:AK147"/>
    <mergeCell ref="AI148:AK148"/>
    <mergeCell ref="AI149:AK149"/>
    <mergeCell ref="AI150:AK150"/>
    <mergeCell ref="AI151:AK151"/>
    <mergeCell ref="AI152:AK152"/>
    <mergeCell ref="AI158:AK158"/>
    <mergeCell ref="AI159:AK159"/>
    <mergeCell ref="AI141:AK141"/>
    <mergeCell ref="AI142:AK142"/>
    <mergeCell ref="AI143:AK143"/>
    <mergeCell ref="AI144:AK144"/>
    <mergeCell ref="AI153:AK153"/>
    <mergeCell ref="AI470:AK470"/>
    <mergeCell ref="AI154:AK154"/>
    <mergeCell ref="AI155:AK155"/>
    <mergeCell ref="AI156:AK156"/>
    <mergeCell ref="AI469:AK469"/>
    <mergeCell ref="AI130:AK130"/>
    <mergeCell ref="AI131:AK131"/>
    <mergeCell ref="AI135:AK135"/>
    <mergeCell ref="AI134:AK134"/>
    <mergeCell ref="AI132:AK132"/>
    <mergeCell ref="AI133:AK133"/>
    <mergeCell ref="AI175:AK175"/>
    <mergeCell ref="AI176:AK176"/>
    <mergeCell ref="AI177:AK177"/>
    <mergeCell ref="AI240:AK240"/>
    <mergeCell ref="AI199:AK199"/>
    <mergeCell ref="AI183:AK183"/>
    <mergeCell ref="AI184:AK184"/>
    <mergeCell ref="AI186:AK186"/>
    <mergeCell ref="AI187:AK187"/>
    <mergeCell ref="AI188:AK188"/>
    <mergeCell ref="AI110:AK110"/>
    <mergeCell ref="AI239:AJ239"/>
    <mergeCell ref="AI111:AK111"/>
    <mergeCell ref="AI466:AK466"/>
    <mergeCell ref="AI112:AK112"/>
    <mergeCell ref="AI137:AK137"/>
    <mergeCell ref="AI138:AK138"/>
    <mergeCell ref="AI145:AK145"/>
    <mergeCell ref="AI245:AK245"/>
    <mergeCell ref="AI124:AK124"/>
    <mergeCell ref="AI106:AK106"/>
    <mergeCell ref="AI107:AK107"/>
    <mergeCell ref="AI108:AK108"/>
    <mergeCell ref="AI109:AK109"/>
    <mergeCell ref="AI127:AK127"/>
    <mergeCell ref="AI129:AK129"/>
    <mergeCell ref="AI117:AK117"/>
    <mergeCell ref="AI121:AK121"/>
    <mergeCell ref="AI122:AK122"/>
    <mergeCell ref="AI123:AK123"/>
    <mergeCell ref="AI128:AK128"/>
    <mergeCell ref="AI243:AK243"/>
    <mergeCell ref="AI465:AK465"/>
    <mergeCell ref="AI139:AK139"/>
    <mergeCell ref="AI443:AK443"/>
    <mergeCell ref="AI113:AK113"/>
    <mergeCell ref="AI114:AK114"/>
    <mergeCell ref="AI115:AK115"/>
    <mergeCell ref="AI200:AK200"/>
    <mergeCell ref="AI202:AK202"/>
    <mergeCell ref="AI125:AK125"/>
    <mergeCell ref="AI126:AK126"/>
    <mergeCell ref="AI146:AK146"/>
    <mergeCell ref="AI157:AK157"/>
    <mergeCell ref="AI7:AK7"/>
    <mergeCell ref="AI8:AK8"/>
    <mergeCell ref="AI9:AK9"/>
    <mergeCell ref="AI32:AK32"/>
    <mergeCell ref="AI12:AK12"/>
    <mergeCell ref="AI18:AK18"/>
    <mergeCell ref="D2:D3"/>
    <mergeCell ref="AI6:AK6"/>
    <mergeCell ref="AI2:AK3"/>
    <mergeCell ref="AH2:AH3"/>
    <mergeCell ref="AI189:AK189"/>
    <mergeCell ref="AI116:AK116"/>
    <mergeCell ref="AI118:AK118"/>
    <mergeCell ref="AI119:AK119"/>
    <mergeCell ref="AI120:AK120"/>
    <mergeCell ref="AI105:AK105"/>
    <mergeCell ref="C2:C3"/>
    <mergeCell ref="B2:B3"/>
    <mergeCell ref="AI4:AK4"/>
    <mergeCell ref="AI5:AK5"/>
    <mergeCell ref="Q2:AG2"/>
    <mergeCell ref="H2:H3"/>
    <mergeCell ref="G2:G3"/>
    <mergeCell ref="I2:P2"/>
    <mergeCell ref="F2:F3"/>
    <mergeCell ref="E2:E3"/>
    <mergeCell ref="AI21:AK21"/>
    <mergeCell ref="AI23:AK23"/>
    <mergeCell ref="AI25:AK25"/>
    <mergeCell ref="AI26:AK26"/>
    <mergeCell ref="AI35:AK35"/>
    <mergeCell ref="AI29:AK29"/>
    <mergeCell ref="AI31:AK31"/>
    <mergeCell ref="AI28:AK28"/>
    <mergeCell ref="AI30:AK30"/>
    <mergeCell ref="AI10:AK10"/>
    <mergeCell ref="AI11:AK11"/>
    <mergeCell ref="AI13:AK13"/>
    <mergeCell ref="AI14:AK14"/>
    <mergeCell ref="AI16:AK16"/>
    <mergeCell ref="AI17:AK17"/>
    <mergeCell ref="AI15:AK15"/>
    <mergeCell ref="AI38:AK38"/>
    <mergeCell ref="AI39:AK39"/>
    <mergeCell ref="AI40:AK40"/>
    <mergeCell ref="AI27:AK27"/>
    <mergeCell ref="AI19:AK19"/>
    <mergeCell ref="AI20:AK20"/>
    <mergeCell ref="AI22:AK22"/>
    <mergeCell ref="AI24:AK24"/>
    <mergeCell ref="AI37:AK37"/>
    <mergeCell ref="AI33:AK33"/>
    <mergeCell ref="AI41:AK41"/>
    <mergeCell ref="AI42:AK42"/>
    <mergeCell ref="AI47:AJ47"/>
    <mergeCell ref="AI59:AK59"/>
    <mergeCell ref="AI34:AK34"/>
    <mergeCell ref="AI36:AK36"/>
    <mergeCell ref="AI50:AK50"/>
    <mergeCell ref="AI46:AK46"/>
    <mergeCell ref="AI49:AK49"/>
    <mergeCell ref="AI51:AK51"/>
    <mergeCell ref="AI56:AK56"/>
    <mergeCell ref="AI57:AK57"/>
    <mergeCell ref="AI58:AK58"/>
    <mergeCell ref="AI43:AK43"/>
    <mergeCell ref="AI44:AK44"/>
    <mergeCell ref="AI45:AK45"/>
    <mergeCell ref="AI48:AK48"/>
    <mergeCell ref="AI68:AK68"/>
    <mergeCell ref="AI66:AK66"/>
    <mergeCell ref="AI69:AK69"/>
    <mergeCell ref="AI52:AK52"/>
    <mergeCell ref="AI96:AK96"/>
    <mergeCell ref="AI53:AK53"/>
    <mergeCell ref="AI54:AK54"/>
    <mergeCell ref="AI55:AK55"/>
    <mergeCell ref="AI74:AK74"/>
    <mergeCell ref="AI60:AK60"/>
    <mergeCell ref="AI61:AK61"/>
    <mergeCell ref="AI62:AK62"/>
    <mergeCell ref="AI63:AK63"/>
    <mergeCell ref="AI64:AJ64"/>
    <mergeCell ref="AI65:AK65"/>
    <mergeCell ref="AI67:AK67"/>
    <mergeCell ref="AI70:AK70"/>
    <mergeCell ref="AI71:AK71"/>
    <mergeCell ref="AI72:AK72"/>
    <mergeCell ref="AI75:AK75"/>
    <mergeCell ref="AI76:AK76"/>
    <mergeCell ref="AI77:AK77"/>
    <mergeCell ref="AI73:AK73"/>
    <mergeCell ref="AI95:AK95"/>
    <mergeCell ref="AI89:AK89"/>
    <mergeCell ref="AI90:AK90"/>
    <mergeCell ref="AI91:AK91"/>
    <mergeCell ref="AI92:AK92"/>
    <mergeCell ref="AI84:AK84"/>
    <mergeCell ref="AI85:AK85"/>
    <mergeCell ref="AI82:AJ82"/>
    <mergeCell ref="AI78:AK78"/>
    <mergeCell ref="AI211:AK211"/>
    <mergeCell ref="AI87:AK87"/>
    <mergeCell ref="AI88:AK88"/>
    <mergeCell ref="AI100:AK100"/>
    <mergeCell ref="AI94:AK94"/>
    <mergeCell ref="AI99:AK99"/>
    <mergeCell ref="AI101:AK101"/>
    <mergeCell ref="AI102:AK102"/>
    <mergeCell ref="AI97:AK97"/>
    <mergeCell ref="AI93:AK93"/>
    <mergeCell ref="AI103:AK103"/>
    <mergeCell ref="AI104:AK104"/>
    <mergeCell ref="AI79:AK79"/>
    <mergeCell ref="AI80:AK80"/>
    <mergeCell ref="AI81:AK81"/>
    <mergeCell ref="AI83:AK83"/>
    <mergeCell ref="AI86:AK86"/>
    <mergeCell ref="AI98:AK98"/>
    <mergeCell ref="AI302:AK302"/>
    <mergeCell ref="AI479:AK479"/>
    <mergeCell ref="AI303:AK303"/>
    <mergeCell ref="AI304:AK304"/>
    <mergeCell ref="AI305:AK305"/>
    <mergeCell ref="AI306:AK306"/>
    <mergeCell ref="AI307:AK307"/>
    <mergeCell ref="AI308:AK308"/>
    <mergeCell ref="AI309:AK309"/>
    <mergeCell ref="AI310:AK310"/>
    <mergeCell ref="AI311:AK311"/>
    <mergeCell ref="AI312:AK312"/>
    <mergeCell ref="AI313:AK313"/>
    <mergeCell ref="AI314:AK314"/>
    <mergeCell ref="AI315:AK315"/>
    <mergeCell ref="AI316:AK316"/>
    <mergeCell ref="AI317:AK317"/>
    <mergeCell ref="AI318:AK318"/>
    <mergeCell ref="AI410:AK410"/>
    <mergeCell ref="AI409:AK409"/>
    <mergeCell ref="AI319:AK319"/>
    <mergeCell ref="AI320:AK320"/>
    <mergeCell ref="AI321:AK321"/>
    <mergeCell ref="AI322:AK322"/>
    <mergeCell ref="AI323:AK323"/>
    <mergeCell ref="AI324:AK324"/>
    <mergeCell ref="AI325:AK325"/>
    <mergeCell ref="AI326:AK326"/>
    <mergeCell ref="AI328:AK328"/>
    <mergeCell ref="AI329:AK329"/>
    <mergeCell ref="AI327:AK327"/>
    <mergeCell ref="AI330:AK330"/>
    <mergeCell ref="AI331:AK331"/>
    <mergeCell ref="AI332:AK332"/>
    <mergeCell ref="AI333:AK333"/>
    <mergeCell ref="AI334:AK334"/>
    <mergeCell ref="AI335:AK335"/>
    <mergeCell ref="AI338:AK338"/>
    <mergeCell ref="AI339:AK339"/>
    <mergeCell ref="AI340:AK340"/>
    <mergeCell ref="AI341:AK341"/>
    <mergeCell ref="AI336:AK336"/>
    <mergeCell ref="AI337:AK337"/>
    <mergeCell ref="AI342:AK342"/>
    <mergeCell ref="AI343:AK343"/>
    <mergeCell ref="AI344:AK344"/>
    <mergeCell ref="AI345:AK345"/>
    <mergeCell ref="AI346:AK346"/>
    <mergeCell ref="AI347:AK347"/>
    <mergeCell ref="AI348:AK348"/>
    <mergeCell ref="AI349:AK349"/>
    <mergeCell ref="AI350:AK350"/>
    <mergeCell ref="AI351:AK351"/>
    <mergeCell ref="AI356:AK356"/>
    <mergeCell ref="AI357:AK357"/>
    <mergeCell ref="AI352:AK352"/>
    <mergeCell ref="AI353:AK353"/>
    <mergeCell ref="AI354:AK354"/>
    <mergeCell ref="AI355:AK355"/>
    <mergeCell ref="AI480:AK480"/>
    <mergeCell ref="AI360:AK360"/>
    <mergeCell ref="AI361:AK361"/>
    <mergeCell ref="AI436:AK436"/>
    <mergeCell ref="AI362:AK362"/>
    <mergeCell ref="AI364:AJ364"/>
    <mergeCell ref="AI379:AK379"/>
    <mergeCell ref="AI372:AK372"/>
    <mergeCell ref="AI441:AK441"/>
    <mergeCell ref="AI363:AK363"/>
    <mergeCell ref="AI375:AK375"/>
    <mergeCell ref="AI376:AK376"/>
    <mergeCell ref="AI377:AK377"/>
    <mergeCell ref="AI378:AK378"/>
    <mergeCell ref="AI358:AK358"/>
    <mergeCell ref="AI359:AK359"/>
    <mergeCell ref="AI381:AK381"/>
    <mergeCell ref="AI382:AK382"/>
    <mergeCell ref="AI383:AK383"/>
    <mergeCell ref="AI384:AK384"/>
    <mergeCell ref="AI481:AK481"/>
    <mergeCell ref="AI365:AK365"/>
    <mergeCell ref="AI366:AK366"/>
    <mergeCell ref="AI367:AK367"/>
    <mergeCell ref="AI368:AK368"/>
    <mergeCell ref="AI374:AK374"/>
    <mergeCell ref="AI385:AK385"/>
    <mergeCell ref="AI386:AK386"/>
    <mergeCell ref="AI387:AK387"/>
    <mergeCell ref="AI388:AK388"/>
    <mergeCell ref="AI389:AK389"/>
    <mergeCell ref="AI369:AJ369"/>
    <mergeCell ref="AI370:AK370"/>
    <mergeCell ref="AI371:AK371"/>
    <mergeCell ref="AI373:AK373"/>
    <mergeCell ref="AI380:AK380"/>
    <mergeCell ref="AI390:AK390"/>
    <mergeCell ref="AI391:AK391"/>
    <mergeCell ref="AI392:AK392"/>
    <mergeCell ref="AI393:AK393"/>
    <mergeCell ref="AI394:AK394"/>
    <mergeCell ref="AI395:AK395"/>
    <mergeCell ref="AI396:AK396"/>
    <mergeCell ref="AI397:AK397"/>
    <mergeCell ref="AI398:AK398"/>
    <mergeCell ref="AI399:AK399"/>
    <mergeCell ref="AI400:AK400"/>
    <mergeCell ref="AI401:AK401"/>
    <mergeCell ref="AI402:AK402"/>
    <mergeCell ref="AI403:AK403"/>
    <mergeCell ref="AI404:AK404"/>
    <mergeCell ref="AI405:AK405"/>
    <mergeCell ref="AI406:AK406"/>
    <mergeCell ref="AI407:AK407"/>
    <mergeCell ref="AI408:AK408"/>
    <mergeCell ref="AI515:AK515"/>
    <mergeCell ref="AI516:AK516"/>
    <mergeCell ref="AI416:AK416"/>
    <mergeCell ref="AI411:AK411"/>
    <mergeCell ref="AI412:AK412"/>
    <mergeCell ref="AI413:AK413"/>
    <mergeCell ref="AI414:AK414"/>
    <mergeCell ref="AI417:AK417"/>
    <mergeCell ref="AI418:AK418"/>
    <mergeCell ref="AI419:AK419"/>
    <mergeCell ref="AI421:AK421"/>
    <mergeCell ref="AI422:AK422"/>
    <mergeCell ref="AI423:AK423"/>
    <mergeCell ref="AI424:AK424"/>
    <mergeCell ref="AI425:AK425"/>
    <mergeCell ref="AI426:AK426"/>
    <mergeCell ref="AI420:AK420"/>
    <mergeCell ref="AI428:AK428"/>
    <mergeCell ref="AI429:AK429"/>
    <mergeCell ref="AI430:AK430"/>
    <mergeCell ref="AI431:AK431"/>
    <mergeCell ref="AI434:AK434"/>
    <mergeCell ref="AI435:AK435"/>
    <mergeCell ref="AI437:AK437"/>
    <mergeCell ref="AI438:AK438"/>
    <mergeCell ref="AI439:AK439"/>
    <mergeCell ref="AI440:AK440"/>
    <mergeCell ref="AI444:AK444"/>
    <mergeCell ref="AI445:AK445"/>
    <mergeCell ref="AI446:AK446"/>
    <mergeCell ref="AI447:AK447"/>
    <mergeCell ref="AI448:AK448"/>
    <mergeCell ref="AI450:AK450"/>
    <mergeCell ref="AI451:AK451"/>
    <mergeCell ref="AI452:AK452"/>
    <mergeCell ref="AI453:AK453"/>
    <mergeCell ref="AI454:AK454"/>
    <mergeCell ref="AI455:AK455"/>
    <mergeCell ref="AI456:AK456"/>
    <mergeCell ref="AI457:AK457"/>
    <mergeCell ref="AI459:AK459"/>
    <mergeCell ref="AI460:AK460"/>
    <mergeCell ref="AI458:AK458"/>
    <mergeCell ref="AI462:AK462"/>
    <mergeCell ref="AI463:AK463"/>
    <mergeCell ref="AI482:AK482"/>
    <mergeCell ref="AI483:AK483"/>
    <mergeCell ref="AI484:AK484"/>
    <mergeCell ref="AI485:AK485"/>
    <mergeCell ref="AI486:AK486"/>
    <mergeCell ref="AI487:AK487"/>
    <mergeCell ref="AI488:AK488"/>
    <mergeCell ref="AI489:AK489"/>
    <mergeCell ref="AI490:AK490"/>
    <mergeCell ref="AI491:AK491"/>
    <mergeCell ref="AI492:AK492"/>
    <mergeCell ref="AI493:AK493"/>
    <mergeCell ref="AI517:AK517"/>
    <mergeCell ref="AI518:AK518"/>
    <mergeCell ref="AI519:AK519"/>
    <mergeCell ref="AI494:AK494"/>
    <mergeCell ref="AI495:AK495"/>
    <mergeCell ref="AI496:AK496"/>
    <mergeCell ref="AI512:AK512"/>
    <mergeCell ref="AI513:AK513"/>
    <mergeCell ref="AI514:AK514"/>
  </mergeCells>
  <hyperlinks>
    <hyperlink ref="AI175" location="種族値特性表!C28" display="↑"/>
    <hyperlink ref="AH28" location="種族値特性表!C175" display="↑"/>
    <hyperlink ref="AI176" location="種族値特性表!C38" display="●"/>
    <hyperlink ref="AH38" location="種族値特性表!C176" display="●"/>
    <hyperlink ref="AI177" location="種族値特性表!C42" display="●"/>
    <hyperlink ref="AH42" location="種族値特性表!C176" display="●"/>
    <hyperlink ref="AH172" location="種族値特性表!C45" display="●"/>
    <hyperlink ref="AI45" location="種族値特性表!C172" display="●"/>
    <hyperlink ref="AH189" location="種族値特性表!C64" display="●"/>
    <hyperlink ref="AK64" location="種族値特性表!C189" display="●"/>
    <hyperlink ref="AH202" location="種族値特性表!C82" display="●"/>
    <hyperlink ref="AK82" location="種族値特性表!C202" display="●"/>
    <hyperlink ref="AI85:AK85" location="種族値特性表!C465" display="●"/>
    <hyperlink ref="AH465" location="種族値特性表!C85" display="●"/>
    <hyperlink ref="AI98:AK98" location="種族値特性表!C211" display="●"/>
    <hyperlink ref="AH211" location="種族値特性表!C98" display="●"/>
    <hyperlink ref="AH109" location="種族値特性表!C239" display="●"/>
    <hyperlink ref="AH110" location="種族値特性表!C239" display="●"/>
    <hyperlink ref="AI239:AJ239" location="種族値特性表!C109:C110" display="●"/>
    <hyperlink ref="AI111:AK111" location="種族値特性表!C466" display="●"/>
    <hyperlink ref="AH466" location="種族値特性表!C111" display="●"/>
    <hyperlink ref="AI115:AK115" location="種族値特性表!C467" display="●"/>
    <hyperlink ref="AH467" location="種族値特性表!C115" display="●"/>
    <hyperlink ref="AH116" location="種族値特性表!C443" display="●"/>
    <hyperlink ref="AI443:AK443" location="種族値特性表!C116" display="●"/>
    <hyperlink ref="AI116:AK116" location="種族値特性表!C245" display="●"/>
    <hyperlink ref="AH245" location="種族値特性表!C116" display="●"/>
    <hyperlink ref="AI117:AK117" location="種族値特性表!C468" display="●"/>
    <hyperlink ref="AH468" location="種族値特性表!C117" display="●"/>
    <hyperlink ref="AI120:AK120" location="種族値特性表!C233" display="●"/>
    <hyperlink ref="AH233" location="種族値特性表!C120" display="●"/>
    <hyperlink ref="AH125" location="種族値特性表!C442" display="●"/>
    <hyperlink ref="AI126:AK126" location="種族値特性表!C215" display="●"/>
    <hyperlink ref="AH127" location="種族値特性表!C241" display="●"/>
    <hyperlink ref="AI241:AK241" location="種族値特性表!C127" display="●"/>
    <hyperlink ref="AH128" location="種族値特性表!C242" display="●"/>
    <hyperlink ref="AI242:AK242" location="種族値特性表!C128" display="●"/>
    <hyperlink ref="AI128:AK128" location="種族値特性表!C469" display="●"/>
    <hyperlink ref="AH469" location="種族値特性表!C128" display="●"/>
    <hyperlink ref="AH129" location="種族値特性表!C243" display="●"/>
    <hyperlink ref="AI243:AK243" location="種族値特性表!C129" display="●"/>
    <hyperlink ref="AI129:AK129" location="種族値特性表!C470" display="●"/>
    <hyperlink ref="AH470" location="種族値特性表!C129" display="●"/>
    <hyperlink ref="AH137:AH139" location="種族値特性表!C136" display="●"/>
    <hyperlink ref="AI136" location="種族値特性表!C137:C139" display="●"/>
    <hyperlink ref="AJ136" location="種族値特性表!C199:C200" display="●"/>
    <hyperlink ref="AH199:AH200" location="種族値特性表!C136" display="●"/>
    <hyperlink ref="AK136" location="種族値特性表!C473:C474" display="●"/>
    <hyperlink ref="AH473:AH474" location="種族値特性表!C136" display="●"/>
    <hyperlink ref="AI140:AK140" location="種族値特性表!C236" display="●"/>
    <hyperlink ref="AI236:AK236" location="種族値特性表!C477" display="●"/>
    <hyperlink ref="AH477" location="種族値特性表!C236" display="●"/>
    <hyperlink ref="AH236" location="種族値特性表!C140" display="●"/>
    <hyperlink ref="AH146" location="種族値特性表!C449" display="●"/>
    <hyperlink ref="AI449:AK449" location="種族値特性表!C146" display="●"/>
    <hyperlink ref="AI179:AK179" location="種族値特性表!C471" display="●"/>
    <hyperlink ref="AH471" location="種族値特性表!C179" display="●"/>
    <hyperlink ref="AH185" location="種族値特性表!C47" display="●"/>
    <hyperlink ref="AK47" location="種族値特性表!C185" display="●"/>
    <hyperlink ref="AH186" location="種族値特性表!C301" display="●"/>
    <hyperlink ref="AI301:AK301" location="種族値特性表!C186" display="●"/>
    <hyperlink ref="AH188" location="種族値特性表!C441" display="●"/>
    <hyperlink ref="AI442:AK442" location="種族値特性表!C125" display="●"/>
    <hyperlink ref="AI441:AK441" location="種族値特性表!C188" display="●"/>
    <hyperlink ref="AI193:AK193" location="種族値特性表!C427" display="●"/>
    <hyperlink ref="AH427" location="種族値特性表!C193" display="●"/>
    <hyperlink ref="AI196:AK196" location="種族値特性表!C472" display="●"/>
    <hyperlink ref="AH472" location="種族値特性表!C196" display="●"/>
    <hyperlink ref="AI201:AK201" location="種族値特性表!C433" display="●"/>
    <hyperlink ref="AH433" location="種族値特性表!C201" display="●"/>
    <hyperlink ref="AI203:AK203" location="種族値特性表!C432" display="●"/>
    <hyperlink ref="AH432" location="種族値特性表!C203" display="●"/>
    <hyperlink ref="AH205" location="種族値特性表!C363" display="●"/>
    <hyperlink ref="AI363:AK363" location="種族値特性表!C205" display="●"/>
    <hyperlink ref="AI210:AK210" location="種族値特性表!C475" display="●"/>
    <hyperlink ref="AH475" location="種族値特性表!C210" display="●"/>
    <hyperlink ref="AH215" location="種族値特性表!C126" display="●"/>
    <hyperlink ref="AI218:AK218" location="種族値特性表!C464" display="●"/>
    <hyperlink ref="AH464" location="種族値特性表!C218" display="●"/>
    <hyperlink ref="AH476" location="種族値特性表!C224" display="●"/>
    <hyperlink ref="AI224:AK224" location="種族値特性表!C476" display="●"/>
    <hyperlink ref="AH229" location="種族値特性表!C461" display="●"/>
    <hyperlink ref="AI461:AK461" location="種族値特性表!C229" display="●"/>
    <hyperlink ref="AK268" location="種族値特性表!C271" display="●"/>
    <hyperlink ref="AH271" location="種族値特性表!C268" display="●"/>
    <hyperlink ref="AK284" location="種族値特性表!C478" display="●"/>
    <hyperlink ref="AH478" location="種族値特性表!C284" display="●"/>
    <hyperlink ref="AH295" location="種族値特性表!C293" display="●"/>
    <hyperlink ref="AI302:AK302" location="種族値特性表!C479" display="●"/>
    <hyperlink ref="AH479" location="種族値特性表!C302" display="●"/>
    <hyperlink ref="AH318" location="種族値特性表!C409" display="●"/>
    <hyperlink ref="AI318:AK318" location="種族値特性表!C410" display="●"/>
    <hyperlink ref="AI409:AK409" location="種族値特性表!C318" display="●"/>
    <hyperlink ref="AH410" location="種族値特性表!C318" display="●"/>
    <hyperlink ref="AI359:AK359" location="種族値特性表!C480" display="●"/>
    <hyperlink ref="AH480" location="種族値特性表!C359" display="●"/>
    <hyperlink ref="AH361" location="種族値特性表!C436" display="●"/>
    <hyperlink ref="AI436:AK436" location="種族値特性表!C361" display="●"/>
    <hyperlink ref="AK364" location="種族値特性表!C481" display="●"/>
    <hyperlink ref="AH481" location="種族値特性表!C364" display="●"/>
    <hyperlink ref="AK369" location="種族値特性表!C371" display="●"/>
    <hyperlink ref="AH371" location="種族値特性表!C379" display="●"/>
    <hyperlink ref="AL389" location="種族値特性表!C512:C514" display="別フォルム"/>
    <hyperlink ref="AH515" location="種族値特性表!C415" display="●"/>
    <hyperlink ref="AH516" location="種族値特性表!C415" display="●"/>
    <hyperlink ref="AJ415" location="種族値特性表!C515:C516" display="●"/>
    <hyperlink ref="AK415" location="種族値特性表!C417" display="●"/>
    <hyperlink ref="AL416" location="種族値特性表!C515:C516" display="別フォルム"/>
    <hyperlink ref="AH417" location="種族値特性表!C415" display="●"/>
    <hyperlink ref="AL482" location="種族値特性表!C517" display="他フォルム"/>
    <hyperlink ref="AL490" location="種族値特性表!C518" display="他フォルム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64"/>
  <sheetViews>
    <sheetView zoomScalePageLayoutView="0" workbookViewId="0" topLeftCell="A1">
      <pane xSplit="4" ySplit="6" topLeftCell="E34" activePane="bottomRight" state="frozen"/>
      <selection pane="topLeft" activeCell="A1" sqref="A1"/>
      <selection pane="topRight" activeCell="H1" sqref="H1"/>
      <selection pane="bottomLeft" activeCell="A7" sqref="A7"/>
      <selection pane="bottomRight" activeCell="M57" sqref="M57"/>
    </sheetView>
  </sheetViews>
  <sheetFormatPr defaultColWidth="7.8515625" defaultRowHeight="15"/>
  <cols>
    <col min="1" max="1" width="1.1484375" style="0" customWidth="1"/>
    <col min="2" max="2" width="4.421875" style="0" customWidth="1"/>
    <col min="3" max="3" width="4.421875" style="0" bestFit="1" customWidth="1"/>
    <col min="4" max="4" width="6.00390625" style="0" customWidth="1"/>
    <col min="5" max="12" width="4.421875" style="0" bestFit="1" customWidth="1"/>
    <col min="13" max="16" width="9.57421875" style="23" customWidth="1"/>
    <col min="17" max="20" width="9.57421875" style="0" customWidth="1"/>
  </cols>
  <sheetData>
    <row r="1" ht="14.25" thickBot="1"/>
    <row r="2" spans="2:19" ht="14.25" thickBot="1">
      <c r="B2" s="327" t="s">
        <v>653</v>
      </c>
      <c r="C2" s="439"/>
      <c r="D2" s="439"/>
      <c r="E2" s="336"/>
      <c r="F2" s="336"/>
      <c r="G2" s="336"/>
      <c r="H2" s="336"/>
      <c r="I2" s="336"/>
      <c r="J2" s="336"/>
      <c r="K2" s="336"/>
      <c r="L2" s="337"/>
      <c r="M2" s="450" t="s">
        <v>586</v>
      </c>
      <c r="N2" s="450"/>
      <c r="O2" s="454" t="s">
        <v>590</v>
      </c>
      <c r="P2" s="454"/>
      <c r="R2" s="233">
        <f>252-(ROUNDDOWN((ROUNDDOWN(('能力計算'!C8*2+31+ROUNDDOWN(252/4,0))*'能力計算'!$A$8/100,0)+5)*1.1,0)-ROUNDUP(ROUNDDOWN((ROUNDDOWN(('能力計算'!W11*2+31+ROUNDDOWN(252/4,0))*'能力計算'!$A$8/100,0)+5)*1.1,0)*2/(2+1),0))*4</f>
        <v>-8</v>
      </c>
      <c r="S2" s="233">
        <f>252-(ROUNDDOWN((ROUNDDOWN(('能力計算'!C8*2+31+ROUNDDOWN(252/4,0))*'能力計算'!$A$8/100,0)+5)*1.1,0)-ROUNDUP(ROUNDDOWN((ROUNDDOWN(('能力計算'!W11*2+31+ROUNDDOWN(252/4,0))*'能力計算'!$A$8/100,0)+5)*1.1,0)*2/(2+2),0))*4</f>
        <v>-272</v>
      </c>
    </row>
    <row r="3" spans="2:19" ht="14.25" thickBot="1">
      <c r="B3" s="370" t="s">
        <v>0</v>
      </c>
      <c r="C3" s="371"/>
      <c r="D3" s="423"/>
      <c r="E3" s="360">
        <v>50</v>
      </c>
      <c r="F3" s="361"/>
      <c r="G3" s="361"/>
      <c r="H3" s="440"/>
      <c r="I3" s="360">
        <v>100</v>
      </c>
      <c r="J3" s="361"/>
      <c r="K3" s="361"/>
      <c r="L3" s="440"/>
      <c r="M3" s="451" t="s">
        <v>587</v>
      </c>
      <c r="N3" s="451"/>
      <c r="O3" s="455" t="s">
        <v>591</v>
      </c>
      <c r="P3" s="455"/>
      <c r="R3" s="233">
        <f>252-(ROUNDDOWN((ROUNDDOWN(('能力計算'!C8*2+31+ROUNDDOWN(252/4,0))*'能力計算'!$A$8/100,0)+5)*1,0)-ROUNDUP(ROUNDDOWN((ROUNDDOWN(('能力計算'!W11*2+31+ROUNDDOWN(252/4,0))*'能力計算'!$A$8/100,0)+5)*1.1,0)*2/(2+1),0))*4</f>
        <v>108</v>
      </c>
      <c r="S3" s="233">
        <f>252-(ROUNDDOWN((ROUNDDOWN(('能力計算'!C8*2+31+ROUNDDOWN(252/4,0))*'能力計算'!$A$8/100,0)+5)*1,0)-ROUNDUP(ROUNDDOWN((ROUNDDOWN(('能力計算'!W11*2+31+ROUNDDOWN(252/4,0))*'能力計算'!$A$8/100,0)+5)*1.1,0)*2/(2+2),0))*4</f>
        <v>-156</v>
      </c>
    </row>
    <row r="4" spans="2:19" ht="14.25" thickBot="1">
      <c r="B4" s="370" t="s">
        <v>346</v>
      </c>
      <c r="C4" s="371"/>
      <c r="D4" s="441"/>
      <c r="E4" s="360">
        <v>252</v>
      </c>
      <c r="F4" s="361"/>
      <c r="G4" s="361">
        <v>0</v>
      </c>
      <c r="H4" s="440"/>
      <c r="I4" s="442">
        <v>252</v>
      </c>
      <c r="J4" s="443"/>
      <c r="K4" s="443">
        <v>0</v>
      </c>
      <c r="L4" s="458"/>
      <c r="M4" s="452" t="s">
        <v>588</v>
      </c>
      <c r="N4" s="452"/>
      <c r="O4" s="456" t="s">
        <v>592</v>
      </c>
      <c r="P4" s="456"/>
      <c r="R4" s="233">
        <f>252-(ROUNDDOWN((ROUNDDOWN(('能力計算'!C8*2+31+ROUNDDOWN(252/4,0))*'能力計算'!$A$8/100,0)+5)*0.9,0)-ROUNDUP(ROUNDDOWN((ROUNDDOWN(('能力計算'!W11*2+31+ROUNDDOWN(252/4,0))*'能力計算'!$A$8/100,0)+5)*1.1,0)*2/(2+1),0))*4</f>
        <v>228</v>
      </c>
      <c r="S4" s="233">
        <f>252-(ROUNDDOWN((ROUNDDOWN(('能力計算'!C8*2+31+ROUNDDOWN(252/4,0))*'能力計算'!$A$8/100,0)+5)*0.9,0)-ROUNDUP(ROUNDDOWN((ROUNDDOWN(('能力計算'!W11*2+31+ROUNDDOWN(252/4,0))*'能力計算'!$A$8/100,0)+5)*1.1,0)*2/(2+2),0))*4</f>
        <v>-36</v>
      </c>
    </row>
    <row r="5" spans="2:16" ht="14.25" customHeight="1" thickBot="1">
      <c r="B5" s="370" t="s">
        <v>583</v>
      </c>
      <c r="C5" s="423"/>
      <c r="D5" s="131" t="s">
        <v>581</v>
      </c>
      <c r="E5" s="444" t="s">
        <v>582</v>
      </c>
      <c r="F5" s="435" t="s">
        <v>584</v>
      </c>
      <c r="G5" s="437" t="s">
        <v>582</v>
      </c>
      <c r="H5" s="446" t="s">
        <v>584</v>
      </c>
      <c r="I5" s="448" t="s">
        <v>582</v>
      </c>
      <c r="J5" s="435" t="s">
        <v>584</v>
      </c>
      <c r="K5" s="437" t="s">
        <v>582</v>
      </c>
      <c r="L5" s="446" t="s">
        <v>584</v>
      </c>
      <c r="M5" s="453" t="s">
        <v>589</v>
      </c>
      <c r="N5" s="453"/>
      <c r="O5" s="457" t="s">
        <v>593</v>
      </c>
      <c r="P5" s="457"/>
    </row>
    <row r="6" spans="2:12" ht="14.25" thickBot="1">
      <c r="B6" s="14">
        <v>50</v>
      </c>
      <c r="C6" s="124">
        <v>100</v>
      </c>
      <c r="D6" s="156" t="s">
        <v>585</v>
      </c>
      <c r="E6" s="445"/>
      <c r="F6" s="436"/>
      <c r="G6" s="438"/>
      <c r="H6" s="447"/>
      <c r="I6" s="449"/>
      <c r="J6" s="436"/>
      <c r="K6" s="438"/>
      <c r="L6" s="447"/>
    </row>
    <row r="7" spans="2:20" ht="13.5">
      <c r="B7" s="14">
        <f>ROUNDDOWN((ROUNDDOWN((D7*2+0+ROUNDDOWN(0/4,0))*50/100,0)+5)*1,0)</f>
        <v>185</v>
      </c>
      <c r="C7" s="124">
        <f>ROUNDDOWN((ROUNDDOWN((D7*2+0+ROUNDDOWN(0/4,0))*100/100,0)+5)*1,0)</f>
        <v>365</v>
      </c>
      <c r="D7" s="70">
        <v>180</v>
      </c>
      <c r="E7" s="14">
        <f>ROUNDDOWN((ROUNDDOWN((D7*2+31+ROUNDDOWN(252/4,0))*50/100,0)+5)*1.1,0)</f>
        <v>255</v>
      </c>
      <c r="F7" s="47">
        <f>ROUNDDOWN((ROUNDDOWN((D7*2+31+ROUNDDOWN(252/4,0))*50/100,0)+5)*1,0)</f>
        <v>232</v>
      </c>
      <c r="G7" s="47">
        <f>ROUNDDOWN((ROUNDDOWN((D7*2+31+ROUNDDOWN(0/4,0))*50/100,0)+5)*1.1,0)</f>
        <v>220</v>
      </c>
      <c r="H7" s="90">
        <f>ROUNDDOWN((ROUNDDOWN((D7*2+31+ROUNDDOWN(0/4,0))*50/100,0)+5)*1,0)</f>
        <v>200</v>
      </c>
      <c r="I7" s="126">
        <f>ROUNDDOWN((ROUNDDOWN((D7*2+31+ROUNDDOWN(252/4,0))*100/100,0)+5)*1.1,0)</f>
        <v>504</v>
      </c>
      <c r="J7" s="72">
        <f>ROUNDDOWN((ROUNDDOWN((D7*2+31+ROUNDDOWN(252/4,0))*100/100,0)+5)*1,0)</f>
        <v>459</v>
      </c>
      <c r="K7" s="72">
        <f>ROUNDDOWN((ROUNDDOWN((D7*2+31+ROUNDDOWN(0/4,0))*100/100,0)+5)*1.1,0)</f>
        <v>435</v>
      </c>
      <c r="L7" s="123">
        <f>ROUNDDOWN((ROUNDDOWN((D7*2+31+ROUNDDOWN(0/4,0))*100/100,0)+5)*1,0)</f>
        <v>396</v>
      </c>
      <c r="M7" s="147" t="s">
        <v>594</v>
      </c>
      <c r="N7" s="148"/>
      <c r="O7" s="148"/>
      <c r="P7" s="148"/>
      <c r="Q7" s="148"/>
      <c r="R7" s="148"/>
      <c r="S7" s="148"/>
      <c r="T7" s="191"/>
    </row>
    <row r="8" spans="2:20" ht="13.5">
      <c r="B8" s="14">
        <f aca="true" t="shared" si="0" ref="B8:B64">ROUNDDOWN((ROUNDDOWN((D8*2+0+ROUNDDOWN(0/4,0))*50/100,0)+5)*1,0)</f>
        <v>165</v>
      </c>
      <c r="C8" s="124">
        <f aca="true" t="shared" si="1" ref="C8:C64">ROUNDDOWN((ROUNDDOWN((D8*2+0+ROUNDDOWN(0/4,0))*100/100,0)+5)*1,0)</f>
        <v>325</v>
      </c>
      <c r="D8" s="37">
        <v>160</v>
      </c>
      <c r="E8" s="14">
        <f aca="true" t="shared" si="2" ref="E8:E64">ROUNDDOWN((ROUNDDOWN((D8*2+31+ROUNDDOWN(252/4,0))*50/100,0)+5)*1.1,0)</f>
        <v>233</v>
      </c>
      <c r="F8" s="47">
        <f aca="true" t="shared" si="3" ref="F8:F64">ROUNDDOWN((ROUNDDOWN((D8*2+31+ROUNDDOWN(252/4,0))*50/100,0)+5)*1,0)</f>
        <v>212</v>
      </c>
      <c r="G8" s="47">
        <f aca="true" t="shared" si="4" ref="G8:G64">ROUNDDOWN((ROUNDDOWN((D8*2+31+ROUNDDOWN(0/4,0))*50/100,0)+5)*1.1,0)</f>
        <v>198</v>
      </c>
      <c r="H8" s="90">
        <f aca="true" t="shared" si="5" ref="H8:H64">ROUNDDOWN((ROUNDDOWN((D8*2+31+ROUNDDOWN(0/4,0))*50/100,0)+5)*1,0)</f>
        <v>180</v>
      </c>
      <c r="I8" s="126">
        <f aca="true" t="shared" si="6" ref="I8:I64">ROUNDDOWN((ROUNDDOWN((D8*2+31+ROUNDDOWN(252/4,0))*100/100,0)+5)*1.1,0)</f>
        <v>460</v>
      </c>
      <c r="J8" s="72">
        <f aca="true" t="shared" si="7" ref="J8:J64">ROUNDDOWN((ROUNDDOWN((D8*2+31+ROUNDDOWN(252/4,0))*100/100,0)+5)*1,0)</f>
        <v>419</v>
      </c>
      <c r="K8" s="72">
        <f aca="true" t="shared" si="8" ref="K8:K64">ROUNDDOWN((ROUNDDOWN((D8*2+31+ROUNDDOWN(0/4,0))*100/100,0)+5)*1.1,0)</f>
        <v>391</v>
      </c>
      <c r="L8" s="123">
        <f aca="true" t="shared" si="9" ref="L8:L64">ROUNDDOWN((ROUNDDOWN((D8*2+31+ROUNDDOWN(0/4,0))*100/100,0)+5)*1,0)</f>
        <v>356</v>
      </c>
      <c r="M8" s="28" t="s">
        <v>595</v>
      </c>
      <c r="N8" s="22"/>
      <c r="O8" s="22"/>
      <c r="P8" s="22"/>
      <c r="Q8" s="22"/>
      <c r="R8" s="22"/>
      <c r="S8" s="22"/>
      <c r="T8" s="21"/>
    </row>
    <row r="9" spans="2:20" ht="13.5">
      <c r="B9" s="14">
        <f t="shared" si="0"/>
        <v>155</v>
      </c>
      <c r="C9" s="124">
        <f t="shared" si="1"/>
        <v>305</v>
      </c>
      <c r="D9" s="37">
        <v>150</v>
      </c>
      <c r="E9" s="14">
        <f t="shared" si="2"/>
        <v>222</v>
      </c>
      <c r="F9" s="47">
        <f t="shared" si="3"/>
        <v>202</v>
      </c>
      <c r="G9" s="47">
        <f t="shared" si="4"/>
        <v>187</v>
      </c>
      <c r="H9" s="90">
        <f t="shared" si="5"/>
        <v>170</v>
      </c>
      <c r="I9" s="126">
        <f t="shared" si="6"/>
        <v>438</v>
      </c>
      <c r="J9" s="72">
        <f t="shared" si="7"/>
        <v>399</v>
      </c>
      <c r="K9" s="72">
        <f t="shared" si="8"/>
        <v>369</v>
      </c>
      <c r="L9" s="123">
        <f t="shared" si="9"/>
        <v>336</v>
      </c>
      <c r="M9" s="28" t="s">
        <v>596</v>
      </c>
      <c r="N9" s="22" t="s">
        <v>682</v>
      </c>
      <c r="O9" s="22"/>
      <c r="P9" s="22"/>
      <c r="Q9" s="22"/>
      <c r="R9" s="22"/>
      <c r="S9" s="22"/>
      <c r="T9" s="21"/>
    </row>
    <row r="10" spans="2:20" ht="13.5">
      <c r="B10" s="14">
        <f t="shared" si="0"/>
        <v>145</v>
      </c>
      <c r="C10" s="124">
        <f t="shared" si="1"/>
        <v>285</v>
      </c>
      <c r="D10" s="42">
        <v>140</v>
      </c>
      <c r="E10" s="140">
        <f t="shared" si="2"/>
        <v>211</v>
      </c>
      <c r="F10" s="132">
        <f t="shared" si="3"/>
        <v>192</v>
      </c>
      <c r="G10" s="132">
        <f t="shared" si="4"/>
        <v>176</v>
      </c>
      <c r="H10" s="141">
        <f t="shared" si="5"/>
        <v>160</v>
      </c>
      <c r="I10" s="150">
        <f t="shared" si="6"/>
        <v>416</v>
      </c>
      <c r="J10" s="133">
        <f t="shared" si="7"/>
        <v>379</v>
      </c>
      <c r="K10" s="133">
        <f t="shared" si="8"/>
        <v>347</v>
      </c>
      <c r="L10" s="151">
        <f t="shared" si="9"/>
        <v>316</v>
      </c>
      <c r="M10" s="24" t="s">
        <v>597</v>
      </c>
      <c r="N10" s="25"/>
      <c r="O10" s="25"/>
      <c r="P10" s="25"/>
      <c r="Q10" s="25"/>
      <c r="R10" s="25"/>
      <c r="S10" s="25"/>
      <c r="T10" s="20"/>
    </row>
    <row r="11" spans="2:20" ht="13.5">
      <c r="B11" s="134">
        <f t="shared" si="0"/>
        <v>135</v>
      </c>
      <c r="C11" s="137">
        <f t="shared" si="1"/>
        <v>265</v>
      </c>
      <c r="D11" s="157">
        <v>130</v>
      </c>
      <c r="E11" s="14">
        <f t="shared" si="2"/>
        <v>200</v>
      </c>
      <c r="F11" s="47">
        <f t="shared" si="3"/>
        <v>182</v>
      </c>
      <c r="G11" s="47">
        <f t="shared" si="4"/>
        <v>165</v>
      </c>
      <c r="H11" s="90">
        <f t="shared" si="5"/>
        <v>150</v>
      </c>
      <c r="I11" s="127">
        <f t="shared" si="6"/>
        <v>394</v>
      </c>
      <c r="J11" s="47">
        <f t="shared" si="7"/>
        <v>359</v>
      </c>
      <c r="K11" s="47">
        <f t="shared" si="8"/>
        <v>325</v>
      </c>
      <c r="L11" s="124">
        <f t="shared" si="9"/>
        <v>296</v>
      </c>
      <c r="M11" s="154" t="s">
        <v>598</v>
      </c>
      <c r="N11" s="155" t="s">
        <v>599</v>
      </c>
      <c r="O11" s="155" t="s">
        <v>600</v>
      </c>
      <c r="P11" s="155" t="s">
        <v>601</v>
      </c>
      <c r="Q11" s="155"/>
      <c r="R11" s="155"/>
      <c r="S11" s="155"/>
      <c r="T11" s="192"/>
    </row>
    <row r="12" spans="2:20" ht="13.5">
      <c r="B12" s="14">
        <f t="shared" si="0"/>
        <v>132</v>
      </c>
      <c r="C12" s="124">
        <f t="shared" si="1"/>
        <v>259</v>
      </c>
      <c r="D12" s="70">
        <v>127</v>
      </c>
      <c r="E12" s="139">
        <f t="shared" si="2"/>
        <v>196</v>
      </c>
      <c r="F12" s="72">
        <f t="shared" si="3"/>
        <v>179</v>
      </c>
      <c r="G12" s="72">
        <f t="shared" si="4"/>
        <v>161</v>
      </c>
      <c r="H12" s="136">
        <f t="shared" si="5"/>
        <v>147</v>
      </c>
      <c r="I12" s="126">
        <f t="shared" si="6"/>
        <v>388</v>
      </c>
      <c r="J12" s="72">
        <f t="shared" si="7"/>
        <v>353</v>
      </c>
      <c r="K12" s="72">
        <f t="shared" si="8"/>
        <v>319</v>
      </c>
      <c r="L12" s="123">
        <f t="shared" si="9"/>
        <v>290</v>
      </c>
      <c r="M12" s="152" t="s">
        <v>602</v>
      </c>
      <c r="N12" s="153"/>
      <c r="O12" s="153"/>
      <c r="P12" s="153"/>
      <c r="Q12" s="153"/>
      <c r="R12" s="153"/>
      <c r="S12" s="153"/>
      <c r="T12" s="193"/>
    </row>
    <row r="13" spans="2:20" ht="13.5">
      <c r="B13" s="135">
        <f t="shared" si="0"/>
        <v>130</v>
      </c>
      <c r="C13" s="138">
        <f t="shared" si="1"/>
        <v>255</v>
      </c>
      <c r="D13" s="143">
        <v>125</v>
      </c>
      <c r="E13" s="14">
        <f t="shared" si="2"/>
        <v>194</v>
      </c>
      <c r="F13" s="47">
        <f t="shared" si="3"/>
        <v>177</v>
      </c>
      <c r="G13" s="47">
        <f t="shared" si="4"/>
        <v>159</v>
      </c>
      <c r="H13" s="90">
        <f t="shared" si="5"/>
        <v>145</v>
      </c>
      <c r="I13" s="126">
        <f t="shared" si="6"/>
        <v>383</v>
      </c>
      <c r="J13" s="72">
        <f t="shared" si="7"/>
        <v>349</v>
      </c>
      <c r="K13" s="72">
        <f t="shared" si="8"/>
        <v>314</v>
      </c>
      <c r="L13" s="123">
        <f t="shared" si="9"/>
        <v>286</v>
      </c>
      <c r="M13" s="28" t="s">
        <v>603</v>
      </c>
      <c r="N13" s="22" t="s">
        <v>604</v>
      </c>
      <c r="O13" s="22" t="s">
        <v>605</v>
      </c>
      <c r="P13" s="22"/>
      <c r="Q13" s="22"/>
      <c r="R13" s="22"/>
      <c r="S13" s="22"/>
      <c r="T13" s="21"/>
    </row>
    <row r="14" spans="2:20" ht="13.5">
      <c r="B14" s="14">
        <f t="shared" si="0"/>
        <v>125</v>
      </c>
      <c r="C14" s="124">
        <f t="shared" si="1"/>
        <v>245</v>
      </c>
      <c r="D14" s="37">
        <v>120</v>
      </c>
      <c r="E14" s="14">
        <f t="shared" si="2"/>
        <v>189</v>
      </c>
      <c r="F14" s="47">
        <f t="shared" si="3"/>
        <v>172</v>
      </c>
      <c r="G14" s="47">
        <f t="shared" si="4"/>
        <v>154</v>
      </c>
      <c r="H14" s="90">
        <f t="shared" si="5"/>
        <v>140</v>
      </c>
      <c r="I14" s="126">
        <f t="shared" si="6"/>
        <v>372</v>
      </c>
      <c r="J14" s="72">
        <f t="shared" si="7"/>
        <v>339</v>
      </c>
      <c r="K14" s="72">
        <f t="shared" si="8"/>
        <v>303</v>
      </c>
      <c r="L14" s="123">
        <f t="shared" si="9"/>
        <v>276</v>
      </c>
      <c r="M14" s="28" t="s">
        <v>606</v>
      </c>
      <c r="N14" s="22" t="s">
        <v>607</v>
      </c>
      <c r="O14" s="22" t="s">
        <v>608</v>
      </c>
      <c r="P14" s="22" t="s">
        <v>609</v>
      </c>
      <c r="Q14" s="22"/>
      <c r="R14" s="22"/>
      <c r="S14" s="22"/>
      <c r="T14" s="21"/>
    </row>
    <row r="15" spans="2:20" ht="13.5">
      <c r="B15" s="167">
        <f t="shared" si="0"/>
        <v>120</v>
      </c>
      <c r="C15" s="168">
        <f t="shared" si="1"/>
        <v>235</v>
      </c>
      <c r="D15" s="169">
        <v>115</v>
      </c>
      <c r="E15" s="14">
        <f t="shared" si="2"/>
        <v>183</v>
      </c>
      <c r="F15" s="47">
        <f t="shared" si="3"/>
        <v>167</v>
      </c>
      <c r="G15" s="47">
        <f t="shared" si="4"/>
        <v>148</v>
      </c>
      <c r="H15" s="90">
        <f t="shared" si="5"/>
        <v>135</v>
      </c>
      <c r="I15" s="126">
        <f t="shared" si="6"/>
        <v>361</v>
      </c>
      <c r="J15" s="72">
        <f t="shared" si="7"/>
        <v>329</v>
      </c>
      <c r="K15" s="72">
        <f t="shared" si="8"/>
        <v>292</v>
      </c>
      <c r="L15" s="123">
        <f t="shared" si="9"/>
        <v>266</v>
      </c>
      <c r="M15" s="170" t="s">
        <v>610</v>
      </c>
      <c r="N15" s="171" t="s">
        <v>611</v>
      </c>
      <c r="O15" s="171" t="s">
        <v>612</v>
      </c>
      <c r="P15" s="171" t="s">
        <v>613</v>
      </c>
      <c r="Q15" s="171" t="s">
        <v>614</v>
      </c>
      <c r="R15" s="171" t="s">
        <v>615</v>
      </c>
      <c r="S15" s="171"/>
      <c r="T15" s="194"/>
    </row>
    <row r="16" spans="2:20" ht="13.5">
      <c r="B16" s="14">
        <f t="shared" si="0"/>
        <v>117</v>
      </c>
      <c r="C16" s="124">
        <f t="shared" si="1"/>
        <v>229</v>
      </c>
      <c r="D16" s="37">
        <v>112</v>
      </c>
      <c r="E16" s="14">
        <f t="shared" si="2"/>
        <v>180</v>
      </c>
      <c r="F16" s="47">
        <f t="shared" si="3"/>
        <v>164</v>
      </c>
      <c r="G16" s="47">
        <f t="shared" si="4"/>
        <v>145</v>
      </c>
      <c r="H16" s="90">
        <f t="shared" si="5"/>
        <v>132</v>
      </c>
      <c r="I16" s="126">
        <f t="shared" si="6"/>
        <v>355</v>
      </c>
      <c r="J16" s="72">
        <f t="shared" si="7"/>
        <v>323</v>
      </c>
      <c r="K16" s="72">
        <f t="shared" si="8"/>
        <v>286</v>
      </c>
      <c r="L16" s="123">
        <f t="shared" si="9"/>
        <v>260</v>
      </c>
      <c r="M16" s="28" t="s">
        <v>616</v>
      </c>
      <c r="N16" s="22"/>
      <c r="O16" s="22"/>
      <c r="P16" s="22"/>
      <c r="Q16" s="22"/>
      <c r="R16" s="22"/>
      <c r="S16" s="22"/>
      <c r="T16" s="21"/>
    </row>
    <row r="17" spans="2:20" ht="13.5">
      <c r="B17" s="14">
        <f t="shared" si="0"/>
        <v>115</v>
      </c>
      <c r="C17" s="124">
        <f t="shared" si="1"/>
        <v>225</v>
      </c>
      <c r="D17" s="37">
        <v>110</v>
      </c>
      <c r="E17" s="14">
        <f t="shared" si="2"/>
        <v>178</v>
      </c>
      <c r="F17" s="47">
        <f t="shared" si="3"/>
        <v>162</v>
      </c>
      <c r="G17" s="47">
        <f t="shared" si="4"/>
        <v>143</v>
      </c>
      <c r="H17" s="90">
        <f t="shared" si="5"/>
        <v>130</v>
      </c>
      <c r="I17" s="126">
        <f t="shared" si="6"/>
        <v>350</v>
      </c>
      <c r="J17" s="72">
        <f t="shared" si="7"/>
        <v>319</v>
      </c>
      <c r="K17" s="72">
        <f t="shared" si="8"/>
        <v>281</v>
      </c>
      <c r="L17" s="123">
        <f t="shared" si="9"/>
        <v>256</v>
      </c>
      <c r="M17" s="28" t="s">
        <v>617</v>
      </c>
      <c r="N17" s="22" t="s">
        <v>618</v>
      </c>
      <c r="O17" s="22" t="s">
        <v>619</v>
      </c>
      <c r="P17" s="22" t="s">
        <v>620</v>
      </c>
      <c r="Q17" s="146" t="s">
        <v>621</v>
      </c>
      <c r="R17" s="146" t="s">
        <v>622</v>
      </c>
      <c r="S17" s="146" t="s">
        <v>623</v>
      </c>
      <c r="T17" s="149" t="s">
        <v>624</v>
      </c>
    </row>
    <row r="18" spans="2:20" ht="13.5">
      <c r="B18" s="14">
        <f t="shared" si="0"/>
        <v>113</v>
      </c>
      <c r="C18" s="124">
        <f t="shared" si="1"/>
        <v>221</v>
      </c>
      <c r="D18" s="37">
        <v>108</v>
      </c>
      <c r="E18" s="14">
        <f t="shared" si="2"/>
        <v>176</v>
      </c>
      <c r="F18" s="47">
        <f t="shared" si="3"/>
        <v>160</v>
      </c>
      <c r="G18" s="47">
        <f t="shared" si="4"/>
        <v>140</v>
      </c>
      <c r="H18" s="90">
        <f t="shared" si="5"/>
        <v>128</v>
      </c>
      <c r="I18" s="126">
        <f t="shared" si="6"/>
        <v>346</v>
      </c>
      <c r="J18" s="72">
        <f t="shared" si="7"/>
        <v>315</v>
      </c>
      <c r="K18" s="72">
        <f t="shared" si="8"/>
        <v>277</v>
      </c>
      <c r="L18" s="123">
        <f t="shared" si="9"/>
        <v>252</v>
      </c>
      <c r="M18" s="28" t="s">
        <v>625</v>
      </c>
      <c r="N18" s="22"/>
      <c r="O18" s="22"/>
      <c r="P18" s="22"/>
      <c r="Q18" s="146"/>
      <c r="R18" s="146"/>
      <c r="S18" s="146"/>
      <c r="T18" s="149"/>
    </row>
    <row r="19" spans="2:20" ht="13.5">
      <c r="B19" s="14">
        <f t="shared" si="0"/>
        <v>110</v>
      </c>
      <c r="C19" s="124">
        <f t="shared" si="1"/>
        <v>215</v>
      </c>
      <c r="D19" s="37">
        <v>105</v>
      </c>
      <c r="E19" s="14">
        <f t="shared" si="2"/>
        <v>172</v>
      </c>
      <c r="F19" s="47">
        <f t="shared" si="3"/>
        <v>157</v>
      </c>
      <c r="G19" s="47">
        <f t="shared" si="4"/>
        <v>137</v>
      </c>
      <c r="H19" s="90">
        <f t="shared" si="5"/>
        <v>125</v>
      </c>
      <c r="I19" s="126">
        <f t="shared" si="6"/>
        <v>339</v>
      </c>
      <c r="J19" s="72">
        <f t="shared" si="7"/>
        <v>309</v>
      </c>
      <c r="K19" s="72">
        <f t="shared" si="8"/>
        <v>270</v>
      </c>
      <c r="L19" s="123">
        <f t="shared" si="9"/>
        <v>246</v>
      </c>
      <c r="M19" s="28" t="s">
        <v>626</v>
      </c>
      <c r="N19" s="22" t="s">
        <v>627</v>
      </c>
      <c r="O19" s="22" t="s">
        <v>628</v>
      </c>
      <c r="P19" s="22" t="s">
        <v>629</v>
      </c>
      <c r="Q19" s="146" t="s">
        <v>630</v>
      </c>
      <c r="R19" s="146" t="s">
        <v>631</v>
      </c>
      <c r="S19" s="146"/>
      <c r="T19" s="149"/>
    </row>
    <row r="20" spans="2:20" ht="13.5">
      <c r="B20" s="14">
        <f t="shared" si="0"/>
        <v>107</v>
      </c>
      <c r="C20" s="124">
        <f t="shared" si="1"/>
        <v>209</v>
      </c>
      <c r="D20" s="37">
        <v>102</v>
      </c>
      <c r="E20" s="14">
        <f t="shared" si="2"/>
        <v>169</v>
      </c>
      <c r="F20" s="47">
        <f t="shared" si="3"/>
        <v>154</v>
      </c>
      <c r="G20" s="47">
        <f t="shared" si="4"/>
        <v>134</v>
      </c>
      <c r="H20" s="90">
        <f t="shared" si="5"/>
        <v>122</v>
      </c>
      <c r="I20" s="126">
        <f t="shared" si="6"/>
        <v>333</v>
      </c>
      <c r="J20" s="72">
        <f t="shared" si="7"/>
        <v>303</v>
      </c>
      <c r="K20" s="72">
        <f t="shared" si="8"/>
        <v>264</v>
      </c>
      <c r="L20" s="123">
        <f t="shared" si="9"/>
        <v>240</v>
      </c>
      <c r="M20" s="28" t="s">
        <v>632</v>
      </c>
      <c r="N20" s="22"/>
      <c r="O20" s="22"/>
      <c r="P20" s="22"/>
      <c r="Q20" s="146"/>
      <c r="R20" s="146"/>
      <c r="S20" s="146"/>
      <c r="T20" s="149"/>
    </row>
    <row r="21" spans="2:20" ht="13.5">
      <c r="B21" s="51">
        <f t="shared" si="0"/>
        <v>105</v>
      </c>
      <c r="C21" s="158">
        <f t="shared" si="1"/>
        <v>205</v>
      </c>
      <c r="D21" s="159">
        <v>100</v>
      </c>
      <c r="E21" s="14">
        <f t="shared" si="2"/>
        <v>167</v>
      </c>
      <c r="F21" s="47">
        <f t="shared" si="3"/>
        <v>152</v>
      </c>
      <c r="G21" s="47">
        <f t="shared" si="4"/>
        <v>132</v>
      </c>
      <c r="H21" s="90">
        <f t="shared" si="5"/>
        <v>120</v>
      </c>
      <c r="I21" s="126">
        <f t="shared" si="6"/>
        <v>328</v>
      </c>
      <c r="J21" s="72">
        <f t="shared" si="7"/>
        <v>299</v>
      </c>
      <c r="K21" s="72">
        <f t="shared" si="8"/>
        <v>259</v>
      </c>
      <c r="L21" s="123">
        <f t="shared" si="9"/>
        <v>236</v>
      </c>
      <c r="M21" s="160" t="s">
        <v>671</v>
      </c>
      <c r="N21" s="160" t="s">
        <v>633</v>
      </c>
      <c r="O21" s="161" t="s">
        <v>667</v>
      </c>
      <c r="P21" s="161" t="s">
        <v>668</v>
      </c>
      <c r="Q21" s="161" t="s">
        <v>669</v>
      </c>
      <c r="R21" s="161" t="s">
        <v>634</v>
      </c>
      <c r="S21" s="161" t="s">
        <v>670</v>
      </c>
      <c r="T21" s="195" t="s">
        <v>635</v>
      </c>
    </row>
    <row r="22" spans="2:20" ht="13.5">
      <c r="B22" s="14">
        <f t="shared" si="0"/>
        <v>102</v>
      </c>
      <c r="C22" s="124">
        <f t="shared" si="1"/>
        <v>199</v>
      </c>
      <c r="D22" s="37">
        <v>97</v>
      </c>
      <c r="E22" s="14">
        <f t="shared" si="2"/>
        <v>163</v>
      </c>
      <c r="F22" s="47">
        <f t="shared" si="3"/>
        <v>149</v>
      </c>
      <c r="G22" s="47">
        <f t="shared" si="4"/>
        <v>128</v>
      </c>
      <c r="H22" s="90">
        <f t="shared" si="5"/>
        <v>117</v>
      </c>
      <c r="I22" s="126">
        <f t="shared" si="6"/>
        <v>322</v>
      </c>
      <c r="J22" s="72">
        <f t="shared" si="7"/>
        <v>293</v>
      </c>
      <c r="K22" s="72">
        <f t="shared" si="8"/>
        <v>253</v>
      </c>
      <c r="L22" s="123">
        <f t="shared" si="9"/>
        <v>230</v>
      </c>
      <c r="M22" s="28" t="s">
        <v>636</v>
      </c>
      <c r="N22" s="22" t="s">
        <v>637</v>
      </c>
      <c r="O22" s="22"/>
      <c r="P22" s="22"/>
      <c r="Q22" s="22"/>
      <c r="R22" s="22"/>
      <c r="S22" s="22"/>
      <c r="T22" s="21"/>
    </row>
    <row r="23" spans="2:20" ht="13.5">
      <c r="B23" s="14">
        <f t="shared" si="0"/>
        <v>100</v>
      </c>
      <c r="C23" s="124">
        <f t="shared" si="1"/>
        <v>195</v>
      </c>
      <c r="D23" s="37">
        <v>95</v>
      </c>
      <c r="E23" s="14">
        <f t="shared" si="2"/>
        <v>161</v>
      </c>
      <c r="F23" s="47">
        <f t="shared" si="3"/>
        <v>147</v>
      </c>
      <c r="G23" s="47">
        <f t="shared" si="4"/>
        <v>126</v>
      </c>
      <c r="H23" s="90">
        <f t="shared" si="5"/>
        <v>115</v>
      </c>
      <c r="I23" s="126">
        <f t="shared" si="6"/>
        <v>317</v>
      </c>
      <c r="J23" s="72">
        <f t="shared" si="7"/>
        <v>289</v>
      </c>
      <c r="K23" s="72">
        <f t="shared" si="8"/>
        <v>248</v>
      </c>
      <c r="L23" s="123">
        <f t="shared" si="9"/>
        <v>226</v>
      </c>
      <c r="M23" s="28" t="s">
        <v>672</v>
      </c>
      <c r="N23" s="22" t="s">
        <v>638</v>
      </c>
      <c r="O23" s="22" t="s">
        <v>639</v>
      </c>
      <c r="P23" s="22" t="s">
        <v>640</v>
      </c>
      <c r="Q23" s="146" t="s">
        <v>641</v>
      </c>
      <c r="R23" s="146" t="s">
        <v>673</v>
      </c>
      <c r="S23" s="146" t="s">
        <v>674</v>
      </c>
      <c r="T23" s="149" t="s">
        <v>635</v>
      </c>
    </row>
    <row r="24" spans="2:20" ht="13.5">
      <c r="B24" s="14">
        <f t="shared" si="0"/>
        <v>96</v>
      </c>
      <c r="C24" s="124">
        <f t="shared" si="1"/>
        <v>187</v>
      </c>
      <c r="D24" s="37">
        <v>91</v>
      </c>
      <c r="E24" s="14">
        <f t="shared" si="2"/>
        <v>157</v>
      </c>
      <c r="F24" s="47">
        <f t="shared" si="3"/>
        <v>143</v>
      </c>
      <c r="G24" s="47">
        <f t="shared" si="4"/>
        <v>122</v>
      </c>
      <c r="H24" s="90">
        <f t="shared" si="5"/>
        <v>111</v>
      </c>
      <c r="I24" s="126">
        <f t="shared" si="6"/>
        <v>309</v>
      </c>
      <c r="J24" s="72">
        <f t="shared" si="7"/>
        <v>281</v>
      </c>
      <c r="K24" s="72">
        <f t="shared" si="8"/>
        <v>239</v>
      </c>
      <c r="L24" s="123">
        <f t="shared" si="9"/>
        <v>218</v>
      </c>
      <c r="M24" s="28" t="s">
        <v>642</v>
      </c>
      <c r="N24" s="22" t="s">
        <v>643</v>
      </c>
      <c r="O24" s="22" t="s">
        <v>644</v>
      </c>
      <c r="P24" s="22" t="s">
        <v>645</v>
      </c>
      <c r="Q24" s="22"/>
      <c r="R24" s="22"/>
      <c r="S24" s="22"/>
      <c r="T24" s="21"/>
    </row>
    <row r="25" spans="2:20" ht="13.5">
      <c r="B25" s="14">
        <f t="shared" si="0"/>
        <v>95</v>
      </c>
      <c r="C25" s="124">
        <f t="shared" si="1"/>
        <v>185</v>
      </c>
      <c r="D25" s="37">
        <v>90</v>
      </c>
      <c r="E25" s="14">
        <f t="shared" si="2"/>
        <v>156</v>
      </c>
      <c r="F25" s="47">
        <f t="shared" si="3"/>
        <v>142</v>
      </c>
      <c r="G25" s="47">
        <f t="shared" si="4"/>
        <v>121</v>
      </c>
      <c r="H25" s="90">
        <f t="shared" si="5"/>
        <v>110</v>
      </c>
      <c r="I25" s="126">
        <f t="shared" si="6"/>
        <v>306</v>
      </c>
      <c r="J25" s="72">
        <f t="shared" si="7"/>
        <v>279</v>
      </c>
      <c r="K25" s="72">
        <f t="shared" si="8"/>
        <v>237</v>
      </c>
      <c r="L25" s="123">
        <f t="shared" si="9"/>
        <v>216</v>
      </c>
      <c r="M25" s="28" t="s">
        <v>675</v>
      </c>
      <c r="N25" s="22" t="s">
        <v>676</v>
      </c>
      <c r="O25" s="22" t="s">
        <v>677</v>
      </c>
      <c r="P25" s="22" t="s">
        <v>678</v>
      </c>
      <c r="Q25" s="22" t="s">
        <v>679</v>
      </c>
      <c r="R25" s="22" t="s">
        <v>680</v>
      </c>
      <c r="S25" s="22" t="s">
        <v>681</v>
      </c>
      <c r="T25" s="21" t="s">
        <v>635</v>
      </c>
    </row>
    <row r="26" spans="2:20" ht="13.5">
      <c r="B26" s="14">
        <f t="shared" si="0"/>
        <v>92</v>
      </c>
      <c r="C26" s="124">
        <f t="shared" si="1"/>
        <v>179</v>
      </c>
      <c r="D26" s="37">
        <v>87</v>
      </c>
      <c r="E26" s="14">
        <f t="shared" si="2"/>
        <v>152</v>
      </c>
      <c r="F26" s="47">
        <f t="shared" si="3"/>
        <v>139</v>
      </c>
      <c r="G26" s="47">
        <f t="shared" si="4"/>
        <v>117</v>
      </c>
      <c r="H26" s="90">
        <f t="shared" si="5"/>
        <v>107</v>
      </c>
      <c r="I26" s="126">
        <f t="shared" si="6"/>
        <v>300</v>
      </c>
      <c r="J26" s="72">
        <f t="shared" si="7"/>
        <v>273</v>
      </c>
      <c r="K26" s="72">
        <f t="shared" si="8"/>
        <v>231</v>
      </c>
      <c r="L26" s="123">
        <f t="shared" si="9"/>
        <v>210</v>
      </c>
      <c r="M26" s="28" t="s">
        <v>646</v>
      </c>
      <c r="N26" s="22"/>
      <c r="O26" s="22"/>
      <c r="P26" s="22"/>
      <c r="Q26" s="22"/>
      <c r="R26" s="22"/>
      <c r="S26" s="22"/>
      <c r="T26" s="21"/>
    </row>
    <row r="27" spans="2:20" ht="13.5">
      <c r="B27" s="14">
        <f t="shared" si="0"/>
        <v>91</v>
      </c>
      <c r="C27" s="124">
        <f t="shared" si="1"/>
        <v>177</v>
      </c>
      <c r="D27" s="37">
        <v>86</v>
      </c>
      <c r="E27" s="14">
        <f t="shared" si="2"/>
        <v>151</v>
      </c>
      <c r="F27" s="47">
        <f t="shared" si="3"/>
        <v>138</v>
      </c>
      <c r="G27" s="47">
        <f t="shared" si="4"/>
        <v>116</v>
      </c>
      <c r="H27" s="90">
        <f t="shared" si="5"/>
        <v>106</v>
      </c>
      <c r="I27" s="126">
        <f t="shared" si="6"/>
        <v>298</v>
      </c>
      <c r="J27" s="72">
        <f t="shared" si="7"/>
        <v>271</v>
      </c>
      <c r="K27" s="72">
        <f t="shared" si="8"/>
        <v>228</v>
      </c>
      <c r="L27" s="123">
        <f t="shared" si="9"/>
        <v>208</v>
      </c>
      <c r="M27" s="28" t="s">
        <v>647</v>
      </c>
      <c r="N27" s="22"/>
      <c r="O27" s="22"/>
      <c r="P27" s="22"/>
      <c r="Q27" s="22"/>
      <c r="R27" s="22"/>
      <c r="S27" s="22"/>
      <c r="T27" s="21"/>
    </row>
    <row r="28" spans="2:20" ht="13.5">
      <c r="B28" s="162">
        <f t="shared" si="0"/>
        <v>90</v>
      </c>
      <c r="C28" s="163">
        <f t="shared" si="1"/>
        <v>175</v>
      </c>
      <c r="D28" s="164">
        <v>85</v>
      </c>
      <c r="E28" s="14">
        <f t="shared" si="2"/>
        <v>150</v>
      </c>
      <c r="F28" s="47">
        <f t="shared" si="3"/>
        <v>137</v>
      </c>
      <c r="G28" s="47">
        <f t="shared" si="4"/>
        <v>115</v>
      </c>
      <c r="H28" s="90">
        <f t="shared" si="5"/>
        <v>105</v>
      </c>
      <c r="I28" s="126">
        <f t="shared" si="6"/>
        <v>295</v>
      </c>
      <c r="J28" s="72">
        <f t="shared" si="7"/>
        <v>269</v>
      </c>
      <c r="K28" s="72">
        <f t="shared" si="8"/>
        <v>226</v>
      </c>
      <c r="L28" s="123">
        <f t="shared" si="9"/>
        <v>206</v>
      </c>
      <c r="M28" s="165" t="s">
        <v>650</v>
      </c>
      <c r="N28" s="166" t="s">
        <v>683</v>
      </c>
      <c r="O28" s="166" t="s">
        <v>684</v>
      </c>
      <c r="P28" s="166" t="s">
        <v>685</v>
      </c>
      <c r="Q28" s="166" t="s">
        <v>648</v>
      </c>
      <c r="R28" s="166" t="s">
        <v>649</v>
      </c>
      <c r="S28" s="166" t="s">
        <v>686</v>
      </c>
      <c r="T28" s="196" t="s">
        <v>635</v>
      </c>
    </row>
    <row r="29" spans="2:20" ht="13.5">
      <c r="B29" s="14">
        <f t="shared" si="0"/>
        <v>89</v>
      </c>
      <c r="C29" s="124">
        <f t="shared" si="1"/>
        <v>173</v>
      </c>
      <c r="D29" s="37">
        <v>84</v>
      </c>
      <c r="E29" s="14">
        <f t="shared" si="2"/>
        <v>149</v>
      </c>
      <c r="F29" s="47">
        <f t="shared" si="3"/>
        <v>136</v>
      </c>
      <c r="G29" s="47">
        <f t="shared" si="4"/>
        <v>114</v>
      </c>
      <c r="H29" s="90">
        <f t="shared" si="5"/>
        <v>104</v>
      </c>
      <c r="I29" s="126">
        <f t="shared" si="6"/>
        <v>293</v>
      </c>
      <c r="J29" s="72">
        <f t="shared" si="7"/>
        <v>267</v>
      </c>
      <c r="K29" s="72">
        <f t="shared" si="8"/>
        <v>224</v>
      </c>
      <c r="L29" s="123">
        <f t="shared" si="9"/>
        <v>204</v>
      </c>
      <c r="M29" s="28" t="s">
        <v>651</v>
      </c>
      <c r="N29" s="22"/>
      <c r="O29" s="22"/>
      <c r="P29" s="22"/>
      <c r="Q29" s="22"/>
      <c r="R29" s="22"/>
      <c r="S29" s="22"/>
      <c r="T29" s="21"/>
    </row>
    <row r="30" spans="2:20" ht="13.5">
      <c r="B30" s="14">
        <f t="shared" si="0"/>
        <v>88</v>
      </c>
      <c r="C30" s="124">
        <f t="shared" si="1"/>
        <v>171</v>
      </c>
      <c r="D30" s="37">
        <v>83</v>
      </c>
      <c r="E30" s="14">
        <f t="shared" si="2"/>
        <v>148</v>
      </c>
      <c r="F30" s="47">
        <f t="shared" si="3"/>
        <v>135</v>
      </c>
      <c r="G30" s="47">
        <f t="shared" si="4"/>
        <v>113</v>
      </c>
      <c r="H30" s="90">
        <f t="shared" si="5"/>
        <v>103</v>
      </c>
      <c r="I30" s="126">
        <f t="shared" si="6"/>
        <v>291</v>
      </c>
      <c r="J30" s="72">
        <f t="shared" si="7"/>
        <v>265</v>
      </c>
      <c r="K30" s="72">
        <f t="shared" si="8"/>
        <v>222</v>
      </c>
      <c r="L30" s="123">
        <f t="shared" si="9"/>
        <v>202</v>
      </c>
      <c r="M30" s="28" t="s">
        <v>652</v>
      </c>
      <c r="N30" s="22"/>
      <c r="O30" s="22"/>
      <c r="P30" s="22"/>
      <c r="Q30" s="22"/>
      <c r="R30" s="22"/>
      <c r="S30" s="22"/>
      <c r="T30" s="21"/>
    </row>
    <row r="31" spans="2:20" ht="13.5">
      <c r="B31" s="14">
        <f t="shared" si="0"/>
        <v>86</v>
      </c>
      <c r="C31" s="124">
        <f t="shared" si="1"/>
        <v>167</v>
      </c>
      <c r="D31" s="37">
        <v>81</v>
      </c>
      <c r="E31" s="14">
        <f t="shared" si="2"/>
        <v>146</v>
      </c>
      <c r="F31" s="47">
        <f t="shared" si="3"/>
        <v>133</v>
      </c>
      <c r="G31" s="47">
        <f t="shared" si="4"/>
        <v>111</v>
      </c>
      <c r="H31" s="90">
        <f t="shared" si="5"/>
        <v>101</v>
      </c>
      <c r="I31" s="126">
        <f t="shared" si="6"/>
        <v>287</v>
      </c>
      <c r="J31" s="72">
        <f t="shared" si="7"/>
        <v>261</v>
      </c>
      <c r="K31" s="72">
        <f t="shared" si="8"/>
        <v>217</v>
      </c>
      <c r="L31" s="123">
        <f t="shared" si="9"/>
        <v>198</v>
      </c>
      <c r="M31" s="28" t="s">
        <v>687</v>
      </c>
      <c r="N31" s="22" t="s">
        <v>688</v>
      </c>
      <c r="O31" s="22"/>
      <c r="P31" s="22"/>
      <c r="Q31" s="22"/>
      <c r="R31" s="22"/>
      <c r="S31" s="22"/>
      <c r="T31" s="21"/>
    </row>
    <row r="32" spans="2:20" ht="13.5">
      <c r="B32" s="14">
        <f t="shared" si="0"/>
        <v>85</v>
      </c>
      <c r="C32" s="124">
        <f t="shared" si="1"/>
        <v>165</v>
      </c>
      <c r="D32" s="37">
        <v>80</v>
      </c>
      <c r="E32" s="14">
        <f t="shared" si="2"/>
        <v>145</v>
      </c>
      <c r="F32" s="47">
        <f t="shared" si="3"/>
        <v>132</v>
      </c>
      <c r="G32" s="47">
        <f t="shared" si="4"/>
        <v>110</v>
      </c>
      <c r="H32" s="90">
        <f t="shared" si="5"/>
        <v>100</v>
      </c>
      <c r="I32" s="126">
        <f t="shared" si="6"/>
        <v>284</v>
      </c>
      <c r="J32" s="72">
        <f t="shared" si="7"/>
        <v>259</v>
      </c>
      <c r="K32" s="72">
        <f t="shared" si="8"/>
        <v>215</v>
      </c>
      <c r="L32" s="123">
        <f t="shared" si="9"/>
        <v>196</v>
      </c>
      <c r="M32" s="28" t="s">
        <v>689</v>
      </c>
      <c r="N32" s="22" t="s">
        <v>690</v>
      </c>
      <c r="O32" s="22" t="s">
        <v>691</v>
      </c>
      <c r="P32" s="22" t="s">
        <v>692</v>
      </c>
      <c r="Q32" s="22" t="s">
        <v>693</v>
      </c>
      <c r="R32" s="22" t="s">
        <v>694</v>
      </c>
      <c r="S32" s="22" t="s">
        <v>695</v>
      </c>
      <c r="T32" s="21" t="s">
        <v>635</v>
      </c>
    </row>
    <row r="33" spans="2:20" ht="13.5">
      <c r="B33" s="14">
        <f t="shared" si="0"/>
        <v>83</v>
      </c>
      <c r="C33" s="124">
        <f t="shared" si="1"/>
        <v>161</v>
      </c>
      <c r="D33" s="37">
        <v>78</v>
      </c>
      <c r="E33" s="14">
        <f t="shared" si="2"/>
        <v>143</v>
      </c>
      <c r="F33" s="47">
        <f t="shared" si="3"/>
        <v>130</v>
      </c>
      <c r="G33" s="47">
        <f t="shared" si="4"/>
        <v>107</v>
      </c>
      <c r="H33" s="90">
        <f t="shared" si="5"/>
        <v>98</v>
      </c>
      <c r="I33" s="126">
        <f t="shared" si="6"/>
        <v>280</v>
      </c>
      <c r="J33" s="72">
        <f t="shared" si="7"/>
        <v>255</v>
      </c>
      <c r="K33" s="72">
        <f t="shared" si="8"/>
        <v>211</v>
      </c>
      <c r="L33" s="123">
        <f t="shared" si="9"/>
        <v>192</v>
      </c>
      <c r="M33" s="28" t="s">
        <v>696</v>
      </c>
      <c r="N33" s="22" t="s">
        <v>697</v>
      </c>
      <c r="O33" s="22"/>
      <c r="P33" s="22"/>
      <c r="Q33" s="22"/>
      <c r="R33" s="22"/>
      <c r="S33" s="22"/>
      <c r="T33" s="21"/>
    </row>
    <row r="34" spans="2:20" ht="13.5">
      <c r="B34" s="14">
        <f t="shared" si="0"/>
        <v>82</v>
      </c>
      <c r="C34" s="124">
        <f t="shared" si="1"/>
        <v>159</v>
      </c>
      <c r="D34" s="37">
        <v>77</v>
      </c>
      <c r="E34" s="14">
        <f t="shared" si="2"/>
        <v>141</v>
      </c>
      <c r="F34" s="47">
        <f t="shared" si="3"/>
        <v>129</v>
      </c>
      <c r="G34" s="47">
        <f t="shared" si="4"/>
        <v>106</v>
      </c>
      <c r="H34" s="90">
        <f t="shared" si="5"/>
        <v>97</v>
      </c>
      <c r="I34" s="126">
        <f t="shared" si="6"/>
        <v>278</v>
      </c>
      <c r="J34" s="72">
        <f t="shared" si="7"/>
        <v>253</v>
      </c>
      <c r="K34" s="72">
        <f t="shared" si="8"/>
        <v>209</v>
      </c>
      <c r="L34" s="123">
        <f t="shared" si="9"/>
        <v>190</v>
      </c>
      <c r="M34" s="28" t="s">
        <v>698</v>
      </c>
      <c r="N34" s="22"/>
      <c r="O34" s="22"/>
      <c r="P34" s="22"/>
      <c r="Q34" s="22"/>
      <c r="R34" s="22"/>
      <c r="S34" s="22"/>
      <c r="T34" s="21"/>
    </row>
    <row r="35" spans="2:20" ht="13.5">
      <c r="B35" s="14">
        <f t="shared" si="0"/>
        <v>81</v>
      </c>
      <c r="C35" s="124">
        <f t="shared" si="1"/>
        <v>157</v>
      </c>
      <c r="D35" s="37">
        <v>76</v>
      </c>
      <c r="E35" s="14">
        <f t="shared" si="2"/>
        <v>140</v>
      </c>
      <c r="F35" s="47">
        <f t="shared" si="3"/>
        <v>128</v>
      </c>
      <c r="G35" s="47">
        <f t="shared" si="4"/>
        <v>105</v>
      </c>
      <c r="H35" s="90">
        <f t="shared" si="5"/>
        <v>96</v>
      </c>
      <c r="I35" s="126">
        <f t="shared" si="6"/>
        <v>276</v>
      </c>
      <c r="J35" s="72">
        <f t="shared" si="7"/>
        <v>251</v>
      </c>
      <c r="K35" s="72">
        <f t="shared" si="8"/>
        <v>206</v>
      </c>
      <c r="L35" s="123">
        <f t="shared" si="9"/>
        <v>188</v>
      </c>
      <c r="M35" s="28" t="s">
        <v>699</v>
      </c>
      <c r="N35" s="22" t="s">
        <v>700</v>
      </c>
      <c r="O35" s="22"/>
      <c r="P35" s="22"/>
      <c r="Q35" s="22"/>
      <c r="R35" s="22"/>
      <c r="S35" s="22"/>
      <c r="T35" s="21"/>
    </row>
    <row r="36" spans="2:20" ht="13.5">
      <c r="B36" s="14">
        <f t="shared" si="0"/>
        <v>80</v>
      </c>
      <c r="C36" s="124">
        <f t="shared" si="1"/>
        <v>155</v>
      </c>
      <c r="D36" s="37">
        <v>75</v>
      </c>
      <c r="E36" s="14">
        <f t="shared" si="2"/>
        <v>139</v>
      </c>
      <c r="F36" s="47">
        <f t="shared" si="3"/>
        <v>127</v>
      </c>
      <c r="G36" s="47">
        <f t="shared" si="4"/>
        <v>104</v>
      </c>
      <c r="H36" s="90">
        <f t="shared" si="5"/>
        <v>95</v>
      </c>
      <c r="I36" s="126">
        <f t="shared" si="6"/>
        <v>273</v>
      </c>
      <c r="J36" s="72">
        <f t="shared" si="7"/>
        <v>249</v>
      </c>
      <c r="K36" s="72">
        <f t="shared" si="8"/>
        <v>204</v>
      </c>
      <c r="L36" s="123">
        <f t="shared" si="9"/>
        <v>186</v>
      </c>
      <c r="M36" s="28" t="s">
        <v>701</v>
      </c>
      <c r="N36" s="22" t="s">
        <v>702</v>
      </c>
      <c r="O36" s="22" t="s">
        <v>703</v>
      </c>
      <c r="P36" s="22" t="s">
        <v>704</v>
      </c>
      <c r="Q36" s="22" t="s">
        <v>705</v>
      </c>
      <c r="R36" s="22" t="s">
        <v>706</v>
      </c>
      <c r="S36" s="22"/>
      <c r="T36" s="21"/>
    </row>
    <row r="37" spans="2:20" ht="13.5">
      <c r="B37" s="14">
        <f t="shared" si="0"/>
        <v>76</v>
      </c>
      <c r="C37" s="124">
        <f t="shared" si="1"/>
        <v>147</v>
      </c>
      <c r="D37" s="37">
        <v>71</v>
      </c>
      <c r="E37" s="14">
        <f t="shared" si="2"/>
        <v>135</v>
      </c>
      <c r="F37" s="47">
        <f t="shared" si="3"/>
        <v>123</v>
      </c>
      <c r="G37" s="47">
        <f t="shared" si="4"/>
        <v>100</v>
      </c>
      <c r="H37" s="90">
        <f t="shared" si="5"/>
        <v>91</v>
      </c>
      <c r="I37" s="126">
        <f t="shared" si="6"/>
        <v>265</v>
      </c>
      <c r="J37" s="72">
        <f t="shared" si="7"/>
        <v>241</v>
      </c>
      <c r="K37" s="72">
        <f t="shared" si="8"/>
        <v>195</v>
      </c>
      <c r="L37" s="123">
        <f t="shared" si="9"/>
        <v>178</v>
      </c>
      <c r="M37" s="28" t="s">
        <v>707</v>
      </c>
      <c r="N37" s="22" t="s">
        <v>708</v>
      </c>
      <c r="O37" s="22"/>
      <c r="P37" s="22"/>
      <c r="Q37" s="22"/>
      <c r="R37" s="22"/>
      <c r="S37" s="22"/>
      <c r="T37" s="21"/>
    </row>
    <row r="38" spans="2:20" ht="13.5">
      <c r="B38" s="172">
        <f t="shared" si="0"/>
        <v>75</v>
      </c>
      <c r="C38" s="173">
        <f t="shared" si="1"/>
        <v>145</v>
      </c>
      <c r="D38" s="174">
        <v>70</v>
      </c>
      <c r="E38" s="14">
        <f t="shared" si="2"/>
        <v>134</v>
      </c>
      <c r="F38" s="47">
        <f t="shared" si="3"/>
        <v>122</v>
      </c>
      <c r="G38" s="47">
        <f t="shared" si="4"/>
        <v>99</v>
      </c>
      <c r="H38" s="90">
        <f t="shared" si="5"/>
        <v>90</v>
      </c>
      <c r="I38" s="126">
        <f t="shared" si="6"/>
        <v>262</v>
      </c>
      <c r="J38" s="72">
        <f t="shared" si="7"/>
        <v>239</v>
      </c>
      <c r="K38" s="72">
        <f t="shared" si="8"/>
        <v>193</v>
      </c>
      <c r="L38" s="123">
        <f t="shared" si="9"/>
        <v>176</v>
      </c>
      <c r="M38" s="175" t="s">
        <v>709</v>
      </c>
      <c r="N38" s="176" t="s">
        <v>710</v>
      </c>
      <c r="O38" s="176" t="s">
        <v>711</v>
      </c>
      <c r="P38" s="176" t="s">
        <v>712</v>
      </c>
      <c r="Q38" s="176" t="s">
        <v>713</v>
      </c>
      <c r="R38" s="176" t="s">
        <v>714</v>
      </c>
      <c r="S38" s="176" t="s">
        <v>715</v>
      </c>
      <c r="T38" s="197" t="s">
        <v>635</v>
      </c>
    </row>
    <row r="39" spans="2:20" ht="13.5">
      <c r="B39" s="14">
        <f t="shared" si="0"/>
        <v>73</v>
      </c>
      <c r="C39" s="124">
        <f t="shared" si="1"/>
        <v>141</v>
      </c>
      <c r="D39" s="37">
        <v>68</v>
      </c>
      <c r="E39" s="14">
        <f t="shared" si="2"/>
        <v>132</v>
      </c>
      <c r="F39" s="47">
        <f t="shared" si="3"/>
        <v>120</v>
      </c>
      <c r="G39" s="47">
        <f t="shared" si="4"/>
        <v>96</v>
      </c>
      <c r="H39" s="90">
        <f t="shared" si="5"/>
        <v>88</v>
      </c>
      <c r="I39" s="126">
        <f t="shared" si="6"/>
        <v>258</v>
      </c>
      <c r="J39" s="72">
        <f t="shared" si="7"/>
        <v>235</v>
      </c>
      <c r="K39" s="72">
        <f t="shared" si="8"/>
        <v>189</v>
      </c>
      <c r="L39" s="123">
        <f t="shared" si="9"/>
        <v>172</v>
      </c>
      <c r="M39" s="28" t="s">
        <v>716</v>
      </c>
      <c r="N39" s="22" t="s">
        <v>717</v>
      </c>
      <c r="O39" s="22"/>
      <c r="P39" s="22"/>
      <c r="Q39" s="22"/>
      <c r="R39" s="22"/>
      <c r="S39" s="22"/>
      <c r="T39" s="21"/>
    </row>
    <row r="40" spans="2:20" ht="13.5">
      <c r="B40" s="14">
        <f t="shared" si="0"/>
        <v>72</v>
      </c>
      <c r="C40" s="124">
        <f t="shared" si="1"/>
        <v>139</v>
      </c>
      <c r="D40" s="37">
        <v>67</v>
      </c>
      <c r="E40" s="14">
        <f t="shared" si="2"/>
        <v>130</v>
      </c>
      <c r="F40" s="47">
        <f t="shared" si="3"/>
        <v>119</v>
      </c>
      <c r="G40" s="47">
        <f t="shared" si="4"/>
        <v>95</v>
      </c>
      <c r="H40" s="90">
        <f t="shared" si="5"/>
        <v>87</v>
      </c>
      <c r="I40" s="126">
        <f t="shared" si="6"/>
        <v>256</v>
      </c>
      <c r="J40" s="72">
        <f t="shared" si="7"/>
        <v>233</v>
      </c>
      <c r="K40" s="72">
        <f t="shared" si="8"/>
        <v>187</v>
      </c>
      <c r="L40" s="123">
        <f t="shared" si="9"/>
        <v>170</v>
      </c>
      <c r="M40" s="28" t="s">
        <v>718</v>
      </c>
      <c r="N40" s="22" t="s">
        <v>719</v>
      </c>
      <c r="O40" s="22"/>
      <c r="P40" s="22"/>
      <c r="Q40" s="22"/>
      <c r="R40" s="22"/>
      <c r="S40" s="22"/>
      <c r="T40" s="21"/>
    </row>
    <row r="41" spans="2:20" ht="13.5">
      <c r="B41" s="14">
        <f t="shared" si="0"/>
        <v>71</v>
      </c>
      <c r="C41" s="124">
        <f t="shared" si="1"/>
        <v>137</v>
      </c>
      <c r="D41" s="37">
        <v>66</v>
      </c>
      <c r="E41" s="14">
        <f t="shared" si="2"/>
        <v>129</v>
      </c>
      <c r="F41" s="47">
        <f t="shared" si="3"/>
        <v>118</v>
      </c>
      <c r="G41" s="47">
        <f t="shared" si="4"/>
        <v>94</v>
      </c>
      <c r="H41" s="90">
        <f t="shared" si="5"/>
        <v>86</v>
      </c>
      <c r="I41" s="126">
        <f t="shared" si="6"/>
        <v>254</v>
      </c>
      <c r="J41" s="72">
        <f t="shared" si="7"/>
        <v>231</v>
      </c>
      <c r="K41" s="72">
        <f t="shared" si="8"/>
        <v>184</v>
      </c>
      <c r="L41" s="123">
        <f t="shared" si="9"/>
        <v>168</v>
      </c>
      <c r="M41" s="28" t="s">
        <v>720</v>
      </c>
      <c r="N41" s="22"/>
      <c r="O41" s="22"/>
      <c r="P41" s="22"/>
      <c r="Q41" s="22"/>
      <c r="R41" s="22"/>
      <c r="S41" s="22"/>
      <c r="T41" s="21"/>
    </row>
    <row r="42" spans="2:20" ht="13.5">
      <c r="B42" s="14">
        <f t="shared" si="0"/>
        <v>70</v>
      </c>
      <c r="C42" s="124">
        <f t="shared" si="1"/>
        <v>135</v>
      </c>
      <c r="D42" s="37">
        <v>65</v>
      </c>
      <c r="E42" s="14">
        <f t="shared" si="2"/>
        <v>128</v>
      </c>
      <c r="F42" s="47">
        <f t="shared" si="3"/>
        <v>117</v>
      </c>
      <c r="G42" s="47">
        <f t="shared" si="4"/>
        <v>93</v>
      </c>
      <c r="H42" s="90">
        <f t="shared" si="5"/>
        <v>85</v>
      </c>
      <c r="I42" s="126">
        <f t="shared" si="6"/>
        <v>251</v>
      </c>
      <c r="J42" s="72">
        <f t="shared" si="7"/>
        <v>229</v>
      </c>
      <c r="K42" s="72">
        <f t="shared" si="8"/>
        <v>182</v>
      </c>
      <c r="L42" s="123">
        <f t="shared" si="9"/>
        <v>166</v>
      </c>
      <c r="M42" s="28" t="s">
        <v>721</v>
      </c>
      <c r="N42" s="22" t="s">
        <v>722</v>
      </c>
      <c r="O42" s="22" t="s">
        <v>723</v>
      </c>
      <c r="P42" s="22" t="s">
        <v>724</v>
      </c>
      <c r="Q42" s="22" t="s">
        <v>725</v>
      </c>
      <c r="R42" s="22" t="s">
        <v>726</v>
      </c>
      <c r="S42" s="22" t="s">
        <v>727</v>
      </c>
      <c r="T42" s="21" t="s">
        <v>635</v>
      </c>
    </row>
    <row r="43" spans="2:20" ht="13.5">
      <c r="B43" s="14">
        <f t="shared" si="0"/>
        <v>66</v>
      </c>
      <c r="C43" s="124">
        <f t="shared" si="1"/>
        <v>127</v>
      </c>
      <c r="D43" s="37">
        <v>61</v>
      </c>
      <c r="E43" s="14">
        <f t="shared" si="2"/>
        <v>124</v>
      </c>
      <c r="F43" s="47">
        <f t="shared" si="3"/>
        <v>113</v>
      </c>
      <c r="G43" s="47">
        <f t="shared" si="4"/>
        <v>89</v>
      </c>
      <c r="H43" s="90">
        <f t="shared" si="5"/>
        <v>81</v>
      </c>
      <c r="I43" s="126">
        <f t="shared" si="6"/>
        <v>243</v>
      </c>
      <c r="J43" s="72">
        <f t="shared" si="7"/>
        <v>221</v>
      </c>
      <c r="K43" s="72">
        <f t="shared" si="8"/>
        <v>173</v>
      </c>
      <c r="L43" s="123">
        <f t="shared" si="9"/>
        <v>158</v>
      </c>
      <c r="M43" s="28" t="s">
        <v>728</v>
      </c>
      <c r="N43" s="22"/>
      <c r="O43" s="22"/>
      <c r="P43" s="22"/>
      <c r="Q43" s="22"/>
      <c r="R43" s="22"/>
      <c r="S43" s="22"/>
      <c r="T43" s="21"/>
    </row>
    <row r="44" spans="2:20" ht="13.5">
      <c r="B44" s="14">
        <f t="shared" si="0"/>
        <v>65</v>
      </c>
      <c r="C44" s="124">
        <f t="shared" si="1"/>
        <v>125</v>
      </c>
      <c r="D44" s="37">
        <v>60</v>
      </c>
      <c r="E44" s="14">
        <f t="shared" si="2"/>
        <v>123</v>
      </c>
      <c r="F44" s="47">
        <f t="shared" si="3"/>
        <v>112</v>
      </c>
      <c r="G44" s="47">
        <f t="shared" si="4"/>
        <v>88</v>
      </c>
      <c r="H44" s="90">
        <f t="shared" si="5"/>
        <v>80</v>
      </c>
      <c r="I44" s="126">
        <f t="shared" si="6"/>
        <v>240</v>
      </c>
      <c r="J44" s="72">
        <f t="shared" si="7"/>
        <v>219</v>
      </c>
      <c r="K44" s="72">
        <f t="shared" si="8"/>
        <v>171</v>
      </c>
      <c r="L44" s="123">
        <f t="shared" si="9"/>
        <v>156</v>
      </c>
      <c r="M44" s="28" t="s">
        <v>729</v>
      </c>
      <c r="N44" s="22" t="s">
        <v>730</v>
      </c>
      <c r="O44" s="22" t="s">
        <v>731</v>
      </c>
      <c r="P44" s="22" t="s">
        <v>732</v>
      </c>
      <c r="Q44" s="22" t="s">
        <v>733</v>
      </c>
      <c r="R44" s="22" t="s">
        <v>734</v>
      </c>
      <c r="S44" s="22" t="s">
        <v>735</v>
      </c>
      <c r="T44" s="21" t="s">
        <v>635</v>
      </c>
    </row>
    <row r="45" spans="2:20" ht="13.5">
      <c r="B45" s="14">
        <f t="shared" si="0"/>
        <v>63</v>
      </c>
      <c r="C45" s="124">
        <f t="shared" si="1"/>
        <v>121</v>
      </c>
      <c r="D45" s="37">
        <v>58</v>
      </c>
      <c r="E45" s="14">
        <f t="shared" si="2"/>
        <v>121</v>
      </c>
      <c r="F45" s="47">
        <f t="shared" si="3"/>
        <v>110</v>
      </c>
      <c r="G45" s="47">
        <f t="shared" si="4"/>
        <v>85</v>
      </c>
      <c r="H45" s="90">
        <f t="shared" si="5"/>
        <v>78</v>
      </c>
      <c r="I45" s="126">
        <f t="shared" si="6"/>
        <v>236</v>
      </c>
      <c r="J45" s="72">
        <f t="shared" si="7"/>
        <v>215</v>
      </c>
      <c r="K45" s="72">
        <f t="shared" si="8"/>
        <v>167</v>
      </c>
      <c r="L45" s="123">
        <f t="shared" si="9"/>
        <v>152</v>
      </c>
      <c r="M45" s="28" t="s">
        <v>736</v>
      </c>
      <c r="N45" s="22"/>
      <c r="O45" s="22"/>
      <c r="P45" s="22"/>
      <c r="Q45" s="22"/>
      <c r="R45" s="22"/>
      <c r="S45" s="22"/>
      <c r="T45" s="21"/>
    </row>
    <row r="46" spans="2:20" ht="13.5">
      <c r="B46" s="14">
        <f t="shared" si="0"/>
        <v>61</v>
      </c>
      <c r="C46" s="124">
        <f t="shared" si="1"/>
        <v>117</v>
      </c>
      <c r="D46" s="37">
        <v>56</v>
      </c>
      <c r="E46" s="14">
        <f t="shared" si="2"/>
        <v>118</v>
      </c>
      <c r="F46" s="47">
        <f t="shared" si="3"/>
        <v>108</v>
      </c>
      <c r="G46" s="47">
        <f t="shared" si="4"/>
        <v>83</v>
      </c>
      <c r="H46" s="90">
        <f t="shared" si="5"/>
        <v>76</v>
      </c>
      <c r="I46" s="126">
        <f t="shared" si="6"/>
        <v>232</v>
      </c>
      <c r="J46" s="72">
        <f t="shared" si="7"/>
        <v>211</v>
      </c>
      <c r="K46" s="72">
        <f t="shared" si="8"/>
        <v>162</v>
      </c>
      <c r="L46" s="123">
        <f t="shared" si="9"/>
        <v>148</v>
      </c>
      <c r="M46" s="28" t="s">
        <v>737</v>
      </c>
      <c r="N46" s="22"/>
      <c r="O46" s="22"/>
      <c r="P46" s="22"/>
      <c r="Q46" s="22"/>
      <c r="R46" s="22"/>
      <c r="S46" s="22"/>
      <c r="T46" s="21"/>
    </row>
    <row r="47" spans="2:20" ht="13.5">
      <c r="B47" s="182">
        <f t="shared" si="0"/>
        <v>60</v>
      </c>
      <c r="C47" s="183">
        <f t="shared" si="1"/>
        <v>115</v>
      </c>
      <c r="D47" s="184">
        <v>55</v>
      </c>
      <c r="E47" s="14">
        <f t="shared" si="2"/>
        <v>117</v>
      </c>
      <c r="F47" s="47">
        <f t="shared" si="3"/>
        <v>107</v>
      </c>
      <c r="G47" s="47">
        <f t="shared" si="4"/>
        <v>82</v>
      </c>
      <c r="H47" s="90">
        <f t="shared" si="5"/>
        <v>75</v>
      </c>
      <c r="I47" s="126">
        <f t="shared" si="6"/>
        <v>229</v>
      </c>
      <c r="J47" s="72">
        <f t="shared" si="7"/>
        <v>209</v>
      </c>
      <c r="K47" s="72">
        <f t="shared" si="8"/>
        <v>160</v>
      </c>
      <c r="L47" s="123">
        <f t="shared" si="9"/>
        <v>146</v>
      </c>
      <c r="M47" s="185" t="s">
        <v>738</v>
      </c>
      <c r="N47" s="186" t="s">
        <v>739</v>
      </c>
      <c r="O47" s="186" t="s">
        <v>740</v>
      </c>
      <c r="P47" s="186" t="s">
        <v>741</v>
      </c>
      <c r="Q47" s="186" t="s">
        <v>742</v>
      </c>
      <c r="R47" s="186" t="s">
        <v>743</v>
      </c>
      <c r="S47" s="186" t="s">
        <v>744</v>
      </c>
      <c r="T47" s="198" t="s">
        <v>635</v>
      </c>
    </row>
    <row r="48" spans="2:20" ht="13.5">
      <c r="B48" s="14">
        <f t="shared" si="0"/>
        <v>57</v>
      </c>
      <c r="C48" s="124">
        <f t="shared" si="1"/>
        <v>109</v>
      </c>
      <c r="D48" s="37">
        <v>52</v>
      </c>
      <c r="E48" s="14">
        <f t="shared" si="2"/>
        <v>114</v>
      </c>
      <c r="F48" s="47">
        <f t="shared" si="3"/>
        <v>104</v>
      </c>
      <c r="G48" s="47">
        <f t="shared" si="4"/>
        <v>79</v>
      </c>
      <c r="H48" s="90">
        <f t="shared" si="5"/>
        <v>72</v>
      </c>
      <c r="I48" s="126">
        <f t="shared" si="6"/>
        <v>223</v>
      </c>
      <c r="J48" s="72">
        <f t="shared" si="7"/>
        <v>203</v>
      </c>
      <c r="K48" s="72">
        <f t="shared" si="8"/>
        <v>154</v>
      </c>
      <c r="L48" s="123">
        <f t="shared" si="9"/>
        <v>140</v>
      </c>
      <c r="M48" s="28" t="s">
        <v>745</v>
      </c>
      <c r="N48" s="22" t="s">
        <v>746</v>
      </c>
      <c r="O48" s="22"/>
      <c r="P48" s="22"/>
      <c r="Q48" s="22"/>
      <c r="R48" s="22"/>
      <c r="S48" s="22"/>
      <c r="T48" s="21"/>
    </row>
    <row r="49" spans="2:20" ht="13.5">
      <c r="B49" s="14">
        <f t="shared" si="0"/>
        <v>56</v>
      </c>
      <c r="C49" s="124">
        <f t="shared" si="1"/>
        <v>107</v>
      </c>
      <c r="D49" s="37">
        <v>51</v>
      </c>
      <c r="E49" s="14">
        <f t="shared" si="2"/>
        <v>113</v>
      </c>
      <c r="F49" s="47">
        <f t="shared" si="3"/>
        <v>103</v>
      </c>
      <c r="G49" s="47">
        <f t="shared" si="4"/>
        <v>78</v>
      </c>
      <c r="H49" s="90">
        <f t="shared" si="5"/>
        <v>71</v>
      </c>
      <c r="I49" s="126">
        <f t="shared" si="6"/>
        <v>221</v>
      </c>
      <c r="J49" s="72">
        <f t="shared" si="7"/>
        <v>201</v>
      </c>
      <c r="K49" s="72">
        <f t="shared" si="8"/>
        <v>151</v>
      </c>
      <c r="L49" s="123">
        <f t="shared" si="9"/>
        <v>138</v>
      </c>
      <c r="M49" s="28" t="s">
        <v>747</v>
      </c>
      <c r="N49" s="22" t="s">
        <v>748</v>
      </c>
      <c r="O49" s="22"/>
      <c r="P49" s="22"/>
      <c r="Q49" s="22"/>
      <c r="R49" s="22"/>
      <c r="S49" s="22"/>
      <c r="T49" s="21"/>
    </row>
    <row r="50" spans="2:20" ht="13.5">
      <c r="B50" s="14">
        <f t="shared" si="0"/>
        <v>55</v>
      </c>
      <c r="C50" s="124">
        <f t="shared" si="1"/>
        <v>105</v>
      </c>
      <c r="D50" s="37">
        <v>50</v>
      </c>
      <c r="E50" s="14">
        <f t="shared" si="2"/>
        <v>112</v>
      </c>
      <c r="F50" s="47">
        <f t="shared" si="3"/>
        <v>102</v>
      </c>
      <c r="G50" s="47">
        <f t="shared" si="4"/>
        <v>77</v>
      </c>
      <c r="H50" s="90">
        <f t="shared" si="5"/>
        <v>70</v>
      </c>
      <c r="I50" s="126">
        <f t="shared" si="6"/>
        <v>218</v>
      </c>
      <c r="J50" s="72">
        <f t="shared" si="7"/>
        <v>199</v>
      </c>
      <c r="K50" s="72">
        <f t="shared" si="8"/>
        <v>149</v>
      </c>
      <c r="L50" s="123">
        <f t="shared" si="9"/>
        <v>136</v>
      </c>
      <c r="M50" s="28" t="s">
        <v>749</v>
      </c>
      <c r="N50" s="22" t="s">
        <v>750</v>
      </c>
      <c r="O50" s="22" t="s">
        <v>751</v>
      </c>
      <c r="P50" s="22" t="s">
        <v>752</v>
      </c>
      <c r="Q50" s="22" t="s">
        <v>753</v>
      </c>
      <c r="R50" s="22" t="s">
        <v>755</v>
      </c>
      <c r="S50" s="22" t="s">
        <v>754</v>
      </c>
      <c r="T50" s="21" t="s">
        <v>635</v>
      </c>
    </row>
    <row r="51" spans="2:20" ht="13.5">
      <c r="B51" s="14">
        <f t="shared" si="0"/>
        <v>53</v>
      </c>
      <c r="C51" s="124">
        <f t="shared" si="1"/>
        <v>101</v>
      </c>
      <c r="D51" s="37">
        <v>48</v>
      </c>
      <c r="E51" s="14">
        <f t="shared" si="2"/>
        <v>110</v>
      </c>
      <c r="F51" s="47">
        <f t="shared" si="3"/>
        <v>100</v>
      </c>
      <c r="G51" s="47">
        <f t="shared" si="4"/>
        <v>74</v>
      </c>
      <c r="H51" s="90">
        <f t="shared" si="5"/>
        <v>68</v>
      </c>
      <c r="I51" s="126">
        <f t="shared" si="6"/>
        <v>214</v>
      </c>
      <c r="J51" s="72">
        <f t="shared" si="7"/>
        <v>195</v>
      </c>
      <c r="K51" s="72">
        <f t="shared" si="8"/>
        <v>145</v>
      </c>
      <c r="L51" s="123">
        <f t="shared" si="9"/>
        <v>132</v>
      </c>
      <c r="M51" s="28" t="s">
        <v>756</v>
      </c>
      <c r="N51" s="22" t="s">
        <v>757</v>
      </c>
      <c r="O51" s="22"/>
      <c r="P51" s="22"/>
      <c r="Q51" s="22"/>
      <c r="R51" s="22"/>
      <c r="S51" s="22"/>
      <c r="T51" s="21"/>
    </row>
    <row r="52" spans="2:20" ht="13.5">
      <c r="B52" s="14">
        <f t="shared" si="0"/>
        <v>52</v>
      </c>
      <c r="C52" s="124">
        <f t="shared" si="1"/>
        <v>99</v>
      </c>
      <c r="D52" s="37">
        <v>47</v>
      </c>
      <c r="E52" s="14">
        <f t="shared" si="2"/>
        <v>108</v>
      </c>
      <c r="F52" s="47">
        <f t="shared" si="3"/>
        <v>99</v>
      </c>
      <c r="G52" s="47">
        <f t="shared" si="4"/>
        <v>73</v>
      </c>
      <c r="H52" s="90">
        <f t="shared" si="5"/>
        <v>67</v>
      </c>
      <c r="I52" s="126">
        <f t="shared" si="6"/>
        <v>212</v>
      </c>
      <c r="J52" s="72">
        <f t="shared" si="7"/>
        <v>193</v>
      </c>
      <c r="K52" s="72">
        <f t="shared" si="8"/>
        <v>143</v>
      </c>
      <c r="L52" s="123">
        <f t="shared" si="9"/>
        <v>130</v>
      </c>
      <c r="M52" s="28" t="s">
        <v>758</v>
      </c>
      <c r="N52" s="22"/>
      <c r="O52" s="22"/>
      <c r="P52" s="22"/>
      <c r="Q52" s="22"/>
      <c r="R52" s="22"/>
      <c r="S52" s="22"/>
      <c r="T52" s="21"/>
    </row>
    <row r="53" spans="2:20" ht="13.5">
      <c r="B53" s="14">
        <f t="shared" si="0"/>
        <v>51</v>
      </c>
      <c r="C53" s="124">
        <f t="shared" si="1"/>
        <v>97</v>
      </c>
      <c r="D53" s="37">
        <v>46</v>
      </c>
      <c r="E53" s="14">
        <f t="shared" si="2"/>
        <v>107</v>
      </c>
      <c r="F53" s="47">
        <f t="shared" si="3"/>
        <v>98</v>
      </c>
      <c r="G53" s="47">
        <f t="shared" si="4"/>
        <v>72</v>
      </c>
      <c r="H53" s="90">
        <f t="shared" si="5"/>
        <v>66</v>
      </c>
      <c r="I53" s="126">
        <f t="shared" si="6"/>
        <v>210</v>
      </c>
      <c r="J53" s="72">
        <f t="shared" si="7"/>
        <v>191</v>
      </c>
      <c r="K53" s="72">
        <f t="shared" si="8"/>
        <v>140</v>
      </c>
      <c r="L53" s="123">
        <f t="shared" si="9"/>
        <v>128</v>
      </c>
      <c r="M53" s="28" t="s">
        <v>759</v>
      </c>
      <c r="N53" s="22"/>
      <c r="O53" s="22"/>
      <c r="P53" s="22"/>
      <c r="Q53" s="22"/>
      <c r="R53" s="22"/>
      <c r="S53" s="22"/>
      <c r="T53" s="21"/>
    </row>
    <row r="54" spans="2:20" ht="13.5">
      <c r="B54" s="14">
        <f t="shared" si="0"/>
        <v>50</v>
      </c>
      <c r="C54" s="124">
        <f t="shared" si="1"/>
        <v>95</v>
      </c>
      <c r="D54" s="37">
        <v>45</v>
      </c>
      <c r="E54" s="14">
        <f t="shared" si="2"/>
        <v>106</v>
      </c>
      <c r="F54" s="47">
        <f t="shared" si="3"/>
        <v>97</v>
      </c>
      <c r="G54" s="47">
        <f t="shared" si="4"/>
        <v>71</v>
      </c>
      <c r="H54" s="90">
        <f t="shared" si="5"/>
        <v>65</v>
      </c>
      <c r="I54" s="126">
        <f t="shared" si="6"/>
        <v>207</v>
      </c>
      <c r="J54" s="72">
        <f t="shared" si="7"/>
        <v>189</v>
      </c>
      <c r="K54" s="72">
        <f t="shared" si="8"/>
        <v>138</v>
      </c>
      <c r="L54" s="123">
        <f t="shared" si="9"/>
        <v>126</v>
      </c>
      <c r="M54" s="28" t="s">
        <v>760</v>
      </c>
      <c r="N54" s="22" t="s">
        <v>761</v>
      </c>
      <c r="O54" s="22" t="s">
        <v>762</v>
      </c>
      <c r="P54" s="22" t="s">
        <v>763</v>
      </c>
      <c r="Q54" s="22" t="s">
        <v>764</v>
      </c>
      <c r="R54" s="22" t="s">
        <v>765</v>
      </c>
      <c r="S54" s="22" t="s">
        <v>766</v>
      </c>
      <c r="T54" s="21" t="s">
        <v>767</v>
      </c>
    </row>
    <row r="55" spans="2:20" ht="13.5">
      <c r="B55" s="14">
        <f t="shared" si="0"/>
        <v>48</v>
      </c>
      <c r="C55" s="124">
        <f t="shared" si="1"/>
        <v>91</v>
      </c>
      <c r="D55" s="37">
        <v>43</v>
      </c>
      <c r="E55" s="14">
        <f t="shared" si="2"/>
        <v>104</v>
      </c>
      <c r="F55" s="47">
        <f t="shared" si="3"/>
        <v>95</v>
      </c>
      <c r="G55" s="47">
        <f t="shared" si="4"/>
        <v>69</v>
      </c>
      <c r="H55" s="90">
        <f t="shared" si="5"/>
        <v>63</v>
      </c>
      <c r="I55" s="126">
        <f t="shared" si="6"/>
        <v>203</v>
      </c>
      <c r="J55" s="72">
        <f t="shared" si="7"/>
        <v>185</v>
      </c>
      <c r="K55" s="72">
        <f t="shared" si="8"/>
        <v>134</v>
      </c>
      <c r="L55" s="123">
        <f t="shared" si="9"/>
        <v>122</v>
      </c>
      <c r="M55" s="28" t="s">
        <v>768</v>
      </c>
      <c r="N55" s="22"/>
      <c r="O55" s="22"/>
      <c r="P55" s="22"/>
      <c r="Q55" s="22"/>
      <c r="R55" s="22"/>
      <c r="S55" s="22"/>
      <c r="T55" s="21"/>
    </row>
    <row r="56" spans="2:20" ht="13.5">
      <c r="B56" s="177">
        <f t="shared" si="0"/>
        <v>45</v>
      </c>
      <c r="C56" s="178">
        <f t="shared" si="1"/>
        <v>85</v>
      </c>
      <c r="D56" s="179">
        <v>40</v>
      </c>
      <c r="E56" s="14">
        <f t="shared" si="2"/>
        <v>101</v>
      </c>
      <c r="F56" s="47">
        <f t="shared" si="3"/>
        <v>92</v>
      </c>
      <c r="G56" s="47">
        <f t="shared" si="4"/>
        <v>66</v>
      </c>
      <c r="H56" s="90">
        <f t="shared" si="5"/>
        <v>60</v>
      </c>
      <c r="I56" s="126">
        <f t="shared" si="6"/>
        <v>196</v>
      </c>
      <c r="J56" s="72">
        <f t="shared" si="7"/>
        <v>179</v>
      </c>
      <c r="K56" s="72">
        <f t="shared" si="8"/>
        <v>127</v>
      </c>
      <c r="L56" s="123">
        <f t="shared" si="9"/>
        <v>116</v>
      </c>
      <c r="M56" s="180" t="s">
        <v>769</v>
      </c>
      <c r="N56" s="181" t="s">
        <v>770</v>
      </c>
      <c r="O56" s="181" t="s">
        <v>771</v>
      </c>
      <c r="P56" s="181" t="s">
        <v>772</v>
      </c>
      <c r="Q56" s="181" t="s">
        <v>773</v>
      </c>
      <c r="R56" s="181" t="s">
        <v>774</v>
      </c>
      <c r="S56" s="181" t="s">
        <v>775</v>
      </c>
      <c r="T56" s="199" t="s">
        <v>776</v>
      </c>
    </row>
    <row r="57" spans="2:20" ht="13.5">
      <c r="B57" s="14">
        <f t="shared" si="0"/>
        <v>44</v>
      </c>
      <c r="C57" s="124">
        <f t="shared" si="1"/>
        <v>83</v>
      </c>
      <c r="D57" s="37">
        <v>39</v>
      </c>
      <c r="E57" s="14">
        <f t="shared" si="2"/>
        <v>100</v>
      </c>
      <c r="F57" s="47">
        <f t="shared" si="3"/>
        <v>91</v>
      </c>
      <c r="G57" s="47">
        <f t="shared" si="4"/>
        <v>64</v>
      </c>
      <c r="H57" s="90">
        <f t="shared" si="5"/>
        <v>59</v>
      </c>
      <c r="I57" s="126">
        <f t="shared" si="6"/>
        <v>194</v>
      </c>
      <c r="J57" s="72">
        <f t="shared" si="7"/>
        <v>177</v>
      </c>
      <c r="K57" s="72">
        <f t="shared" si="8"/>
        <v>125</v>
      </c>
      <c r="L57" s="123">
        <f t="shared" si="9"/>
        <v>114</v>
      </c>
      <c r="M57" s="28" t="s">
        <v>777</v>
      </c>
      <c r="N57" s="22" t="s">
        <v>778</v>
      </c>
      <c r="O57" s="22"/>
      <c r="P57" s="22"/>
      <c r="Q57" s="22"/>
      <c r="R57" s="22"/>
      <c r="S57" s="22"/>
      <c r="T57" s="21"/>
    </row>
    <row r="58" spans="2:20" ht="13.5">
      <c r="B58" s="14">
        <f t="shared" si="0"/>
        <v>41</v>
      </c>
      <c r="C58" s="124">
        <f t="shared" si="1"/>
        <v>77</v>
      </c>
      <c r="D58" s="37">
        <v>36</v>
      </c>
      <c r="E58" s="14">
        <f t="shared" si="2"/>
        <v>96</v>
      </c>
      <c r="F58" s="47">
        <f t="shared" si="3"/>
        <v>88</v>
      </c>
      <c r="G58" s="47">
        <f t="shared" si="4"/>
        <v>61</v>
      </c>
      <c r="H58" s="90">
        <f t="shared" si="5"/>
        <v>56</v>
      </c>
      <c r="I58" s="126">
        <f t="shared" si="6"/>
        <v>188</v>
      </c>
      <c r="J58" s="72">
        <f t="shared" si="7"/>
        <v>171</v>
      </c>
      <c r="K58" s="72">
        <f t="shared" si="8"/>
        <v>118</v>
      </c>
      <c r="L58" s="123">
        <f t="shared" si="9"/>
        <v>108</v>
      </c>
      <c r="M58" s="28" t="s">
        <v>779</v>
      </c>
      <c r="N58" s="22" t="s">
        <v>780</v>
      </c>
      <c r="O58" s="22" t="s">
        <v>781</v>
      </c>
      <c r="P58" s="22"/>
      <c r="Q58" s="22"/>
      <c r="R58" s="22"/>
      <c r="S58" s="22"/>
      <c r="T58" s="21"/>
    </row>
    <row r="59" spans="2:20" ht="13.5">
      <c r="B59" s="14">
        <f t="shared" si="0"/>
        <v>40</v>
      </c>
      <c r="C59" s="124">
        <f t="shared" si="1"/>
        <v>75</v>
      </c>
      <c r="D59" s="37">
        <v>35</v>
      </c>
      <c r="E59" s="14">
        <f t="shared" si="2"/>
        <v>95</v>
      </c>
      <c r="F59" s="47">
        <f t="shared" si="3"/>
        <v>87</v>
      </c>
      <c r="G59" s="47">
        <f t="shared" si="4"/>
        <v>60</v>
      </c>
      <c r="H59" s="90">
        <f t="shared" si="5"/>
        <v>55</v>
      </c>
      <c r="I59" s="126">
        <f t="shared" si="6"/>
        <v>185</v>
      </c>
      <c r="J59" s="72">
        <f t="shared" si="7"/>
        <v>169</v>
      </c>
      <c r="K59" s="72">
        <f t="shared" si="8"/>
        <v>116</v>
      </c>
      <c r="L59" s="123">
        <f t="shared" si="9"/>
        <v>106</v>
      </c>
      <c r="M59" s="28" t="s">
        <v>782</v>
      </c>
      <c r="N59" s="22" t="s">
        <v>783</v>
      </c>
      <c r="O59" s="22"/>
      <c r="P59" s="22"/>
      <c r="Q59" s="22"/>
      <c r="R59" s="22"/>
      <c r="S59" s="22"/>
      <c r="T59" s="21"/>
    </row>
    <row r="60" spans="2:20" ht="13.5">
      <c r="B60" s="14">
        <f t="shared" si="0"/>
        <v>37</v>
      </c>
      <c r="C60" s="124">
        <f t="shared" si="1"/>
        <v>69</v>
      </c>
      <c r="D60" s="37">
        <v>32</v>
      </c>
      <c r="E60" s="14">
        <f t="shared" si="2"/>
        <v>92</v>
      </c>
      <c r="F60" s="47">
        <f t="shared" si="3"/>
        <v>84</v>
      </c>
      <c r="G60" s="47">
        <f t="shared" si="4"/>
        <v>57</v>
      </c>
      <c r="H60" s="90">
        <f t="shared" si="5"/>
        <v>52</v>
      </c>
      <c r="I60" s="126">
        <f t="shared" si="6"/>
        <v>179</v>
      </c>
      <c r="J60" s="72">
        <f t="shared" si="7"/>
        <v>163</v>
      </c>
      <c r="K60" s="72">
        <f t="shared" si="8"/>
        <v>110</v>
      </c>
      <c r="L60" s="123">
        <f t="shared" si="9"/>
        <v>100</v>
      </c>
      <c r="M60" s="28" t="s">
        <v>784</v>
      </c>
      <c r="N60" s="22"/>
      <c r="O60" s="22"/>
      <c r="P60" s="22"/>
      <c r="Q60" s="22"/>
      <c r="R60" s="22"/>
      <c r="S60" s="22"/>
      <c r="T60" s="21"/>
    </row>
    <row r="61" spans="2:20" ht="13.5">
      <c r="B61" s="14">
        <f t="shared" si="0"/>
        <v>35</v>
      </c>
      <c r="C61" s="124">
        <f t="shared" si="1"/>
        <v>65</v>
      </c>
      <c r="D61" s="37">
        <v>30</v>
      </c>
      <c r="E61" s="14">
        <f t="shared" si="2"/>
        <v>90</v>
      </c>
      <c r="F61" s="47">
        <f t="shared" si="3"/>
        <v>82</v>
      </c>
      <c r="G61" s="47">
        <f t="shared" si="4"/>
        <v>55</v>
      </c>
      <c r="H61" s="90">
        <f t="shared" si="5"/>
        <v>50</v>
      </c>
      <c r="I61" s="126">
        <f t="shared" si="6"/>
        <v>174</v>
      </c>
      <c r="J61" s="72">
        <f t="shared" si="7"/>
        <v>159</v>
      </c>
      <c r="K61" s="72">
        <f t="shared" si="8"/>
        <v>105</v>
      </c>
      <c r="L61" s="123">
        <f t="shared" si="9"/>
        <v>96</v>
      </c>
      <c r="M61" s="28" t="s">
        <v>785</v>
      </c>
      <c r="N61" s="22" t="s">
        <v>786</v>
      </c>
      <c r="O61" s="22" t="s">
        <v>787</v>
      </c>
      <c r="P61" s="22" t="s">
        <v>788</v>
      </c>
      <c r="Q61" s="22" t="s">
        <v>789</v>
      </c>
      <c r="R61" s="22" t="s">
        <v>790</v>
      </c>
      <c r="S61" s="22" t="s">
        <v>791</v>
      </c>
      <c r="T61" s="21" t="s">
        <v>792</v>
      </c>
    </row>
    <row r="62" spans="2:20" ht="13.5">
      <c r="B62" s="14">
        <f t="shared" si="0"/>
        <v>25</v>
      </c>
      <c r="C62" s="124">
        <f t="shared" si="1"/>
        <v>45</v>
      </c>
      <c r="D62" s="37">
        <v>20</v>
      </c>
      <c r="E62" s="14">
        <f t="shared" si="2"/>
        <v>79</v>
      </c>
      <c r="F62" s="47">
        <f t="shared" si="3"/>
        <v>72</v>
      </c>
      <c r="G62" s="47">
        <f t="shared" si="4"/>
        <v>44</v>
      </c>
      <c r="H62" s="90">
        <f t="shared" si="5"/>
        <v>40</v>
      </c>
      <c r="I62" s="126">
        <f t="shared" si="6"/>
        <v>152</v>
      </c>
      <c r="J62" s="72">
        <f t="shared" si="7"/>
        <v>139</v>
      </c>
      <c r="K62" s="72">
        <f t="shared" si="8"/>
        <v>83</v>
      </c>
      <c r="L62" s="123">
        <f t="shared" si="9"/>
        <v>76</v>
      </c>
      <c r="M62" s="28" t="s">
        <v>793</v>
      </c>
      <c r="N62" s="22"/>
      <c r="O62" s="22"/>
      <c r="P62" s="22"/>
      <c r="Q62" s="22"/>
      <c r="R62" s="22"/>
      <c r="S62" s="22"/>
      <c r="T62" s="21"/>
    </row>
    <row r="63" spans="2:20" ht="13.5">
      <c r="B63" s="14">
        <f t="shared" si="0"/>
        <v>15</v>
      </c>
      <c r="C63" s="124">
        <f t="shared" si="1"/>
        <v>25</v>
      </c>
      <c r="D63" s="37">
        <v>10</v>
      </c>
      <c r="E63" s="14">
        <f t="shared" si="2"/>
        <v>68</v>
      </c>
      <c r="F63" s="47">
        <f t="shared" si="3"/>
        <v>62</v>
      </c>
      <c r="G63" s="47">
        <f t="shared" si="4"/>
        <v>33</v>
      </c>
      <c r="H63" s="90">
        <f t="shared" si="5"/>
        <v>30</v>
      </c>
      <c r="I63" s="126">
        <f t="shared" si="6"/>
        <v>130</v>
      </c>
      <c r="J63" s="72">
        <f t="shared" si="7"/>
        <v>119</v>
      </c>
      <c r="K63" s="72">
        <f t="shared" si="8"/>
        <v>61</v>
      </c>
      <c r="L63" s="123">
        <f t="shared" si="9"/>
        <v>56</v>
      </c>
      <c r="M63" s="28" t="s">
        <v>794</v>
      </c>
      <c r="N63" s="22"/>
      <c r="O63" s="22"/>
      <c r="P63" s="22"/>
      <c r="Q63" s="22"/>
      <c r="R63" s="22"/>
      <c r="S63" s="22"/>
      <c r="T63" s="21"/>
    </row>
    <row r="64" spans="2:20" ht="14.25" thickBot="1">
      <c r="B64" s="62">
        <f t="shared" si="0"/>
        <v>10</v>
      </c>
      <c r="C64" s="125">
        <f t="shared" si="1"/>
        <v>15</v>
      </c>
      <c r="D64" s="32">
        <v>5</v>
      </c>
      <c r="E64" s="62">
        <f t="shared" si="2"/>
        <v>62</v>
      </c>
      <c r="F64" s="48">
        <f t="shared" si="3"/>
        <v>57</v>
      </c>
      <c r="G64" s="48">
        <f t="shared" si="4"/>
        <v>27</v>
      </c>
      <c r="H64" s="91">
        <f t="shared" si="5"/>
        <v>25</v>
      </c>
      <c r="I64" s="144">
        <f t="shared" si="6"/>
        <v>119</v>
      </c>
      <c r="J64" s="142">
        <f t="shared" si="7"/>
        <v>109</v>
      </c>
      <c r="K64" s="142">
        <f t="shared" si="8"/>
        <v>50</v>
      </c>
      <c r="L64" s="145">
        <f t="shared" si="9"/>
        <v>46</v>
      </c>
      <c r="M64" s="26" t="s">
        <v>795</v>
      </c>
      <c r="N64" s="27"/>
      <c r="O64" s="27"/>
      <c r="P64" s="27"/>
      <c r="Q64" s="27"/>
      <c r="R64" s="27"/>
      <c r="S64" s="27"/>
      <c r="T64" s="19"/>
    </row>
  </sheetData>
  <sheetProtection sheet="1"/>
  <mergeCells count="26">
    <mergeCell ref="L5:L6"/>
    <mergeCell ref="M2:N2"/>
    <mergeCell ref="M3:N3"/>
    <mergeCell ref="M4:N4"/>
    <mergeCell ref="M5:N5"/>
    <mergeCell ref="O2:P2"/>
    <mergeCell ref="O3:P3"/>
    <mergeCell ref="O4:P4"/>
    <mergeCell ref="O5:P5"/>
    <mergeCell ref="K4:L4"/>
    <mergeCell ref="B5:C5"/>
    <mergeCell ref="E5:E6"/>
    <mergeCell ref="F5:F6"/>
    <mergeCell ref="G5:G6"/>
    <mergeCell ref="H5:H6"/>
    <mergeCell ref="I5:I6"/>
    <mergeCell ref="J5:J6"/>
    <mergeCell ref="K5:K6"/>
    <mergeCell ref="B2:L2"/>
    <mergeCell ref="B3:D3"/>
    <mergeCell ref="E3:H3"/>
    <mergeCell ref="I3:L3"/>
    <mergeCell ref="B4:D4"/>
    <mergeCell ref="E4:F4"/>
    <mergeCell ref="G4:H4"/>
    <mergeCell ref="I4:J4"/>
  </mergeCells>
  <conditionalFormatting sqref="E7:H64">
    <cfRule type="expression" priority="10" dxfId="2" stopIfTrue="1">
      <formula>E7*1.5&gt;255</formula>
    </cfRule>
    <cfRule type="expression" priority="11" dxfId="6" stopIfTrue="1">
      <formula>E7*1.5&gt;233</formula>
    </cfRule>
    <cfRule type="expression" priority="12" dxfId="0" stopIfTrue="1">
      <formula>E7*1.5&gt;222</formula>
    </cfRule>
    <cfRule type="expression" priority="13" dxfId="7" stopIfTrue="1">
      <formula>E7*1.5&gt;211</formula>
    </cfRule>
    <cfRule type="expression" priority="15" dxfId="8" stopIfTrue="1">
      <formula>E7*1.5&gt;200</formula>
    </cfRule>
    <cfRule type="expression" priority="16" dxfId="9" stopIfTrue="1">
      <formula>E7*2&gt;200</formula>
    </cfRule>
    <cfRule type="expression" priority="17" dxfId="10" stopIfTrue="1">
      <formula>E7*2=200</formula>
    </cfRule>
    <cfRule type="expression" priority="18" dxfId="11" stopIfTrue="1">
      <formula>E7*2&lt;200</formula>
    </cfRule>
  </conditionalFormatting>
  <conditionalFormatting sqref="I7:L64">
    <cfRule type="expression" priority="1" dxfId="2" stopIfTrue="1">
      <formula>I7*1.5&gt;504</formula>
    </cfRule>
    <cfRule type="expression" priority="2" dxfId="1" stopIfTrue="1">
      <formula>I7*1.5&gt;460</formula>
    </cfRule>
    <cfRule type="expression" priority="3" dxfId="0" stopIfTrue="1">
      <formula>I7*1.5&gt;438</formula>
    </cfRule>
    <cfRule type="expression" priority="4" dxfId="7" stopIfTrue="1">
      <formula>I7*1.5&gt;416</formula>
    </cfRule>
    <cfRule type="expression" priority="5" dxfId="8" stopIfTrue="1">
      <formula>I7*1.5&gt;394</formula>
    </cfRule>
    <cfRule type="expression" priority="6" dxfId="9" stopIfTrue="1">
      <formula>I7*2&gt;394</formula>
    </cfRule>
    <cfRule type="expression" priority="7" dxfId="10" stopIfTrue="1">
      <formula>I7*2=394</formula>
    </cfRule>
    <cfRule type="expression" priority="8" dxfId="11" stopIfTrue="1">
      <formula>I7*2&lt;394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Z20"/>
  <sheetViews>
    <sheetView zoomScalePageLayoutView="0" workbookViewId="0" topLeftCell="A1">
      <selection activeCell="Z6" sqref="Z6"/>
    </sheetView>
  </sheetViews>
  <sheetFormatPr defaultColWidth="7.8515625" defaultRowHeight="15"/>
  <cols>
    <col min="1" max="1" width="9.00390625" style="0" customWidth="1"/>
    <col min="2" max="2" width="2.8515625" style="0" bestFit="1" customWidth="1"/>
    <col min="3" max="3" width="8.421875" style="30" bestFit="1" customWidth="1"/>
    <col min="4" max="20" width="2.8515625" style="0" bestFit="1" customWidth="1"/>
    <col min="21" max="21" width="5.421875" style="0" bestFit="1" customWidth="1"/>
  </cols>
  <sheetData>
    <row r="1" ht="14.25" thickBot="1"/>
    <row r="2" spans="2:20" ht="13.5">
      <c r="B2" s="209"/>
      <c r="C2" s="221"/>
      <c r="D2" s="328" t="s">
        <v>825</v>
      </c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5"/>
    </row>
    <row r="3" spans="2:20" s="204" customFormat="1" ht="56.25" thickBot="1">
      <c r="B3" s="222"/>
      <c r="C3" s="223"/>
      <c r="D3" s="214" t="s">
        <v>809</v>
      </c>
      <c r="E3" s="212" t="s">
        <v>810</v>
      </c>
      <c r="F3" s="212" t="s">
        <v>811</v>
      </c>
      <c r="G3" s="212" t="s">
        <v>812</v>
      </c>
      <c r="H3" s="212" t="s">
        <v>813</v>
      </c>
      <c r="I3" s="212" t="s">
        <v>814</v>
      </c>
      <c r="J3" s="212" t="s">
        <v>815</v>
      </c>
      <c r="K3" s="212" t="s">
        <v>816</v>
      </c>
      <c r="L3" s="212" t="s">
        <v>817</v>
      </c>
      <c r="M3" s="212" t="s">
        <v>807</v>
      </c>
      <c r="N3" s="212" t="s">
        <v>818</v>
      </c>
      <c r="O3" s="212" t="s">
        <v>819</v>
      </c>
      <c r="P3" s="212" t="s">
        <v>820</v>
      </c>
      <c r="Q3" s="212" t="s">
        <v>821</v>
      </c>
      <c r="R3" s="212" t="s">
        <v>822</v>
      </c>
      <c r="S3" s="212" t="s">
        <v>823</v>
      </c>
      <c r="T3" s="213" t="s">
        <v>824</v>
      </c>
    </row>
    <row r="4" spans="2:20" ht="13.5">
      <c r="B4" s="459" t="s">
        <v>826</v>
      </c>
      <c r="C4" s="218" t="s">
        <v>809</v>
      </c>
      <c r="D4" s="215">
        <v>1</v>
      </c>
      <c r="E4" s="210">
        <v>1</v>
      </c>
      <c r="F4" s="210">
        <v>1</v>
      </c>
      <c r="G4" s="210">
        <v>1</v>
      </c>
      <c r="H4" s="210">
        <v>1</v>
      </c>
      <c r="I4" s="210">
        <v>1</v>
      </c>
      <c r="J4" s="210">
        <v>1</v>
      </c>
      <c r="K4" s="210">
        <v>1</v>
      </c>
      <c r="L4" s="210">
        <v>1</v>
      </c>
      <c r="M4" s="210">
        <v>1</v>
      </c>
      <c r="N4" s="210">
        <v>1</v>
      </c>
      <c r="O4" s="210">
        <v>1</v>
      </c>
      <c r="P4" s="210">
        <v>0.5</v>
      </c>
      <c r="Q4" s="210">
        <v>0</v>
      </c>
      <c r="R4" s="210">
        <v>1</v>
      </c>
      <c r="S4" s="210">
        <v>1</v>
      </c>
      <c r="T4" s="211">
        <v>0.5</v>
      </c>
    </row>
    <row r="5" spans="2:26" ht="13.5">
      <c r="B5" s="460"/>
      <c r="C5" s="219" t="s">
        <v>810</v>
      </c>
      <c r="D5" s="216">
        <v>1</v>
      </c>
      <c r="E5" s="205">
        <v>0.5</v>
      </c>
      <c r="F5" s="205">
        <v>0.5</v>
      </c>
      <c r="G5" s="205">
        <v>1</v>
      </c>
      <c r="H5" s="205">
        <v>2</v>
      </c>
      <c r="I5" s="205">
        <v>2</v>
      </c>
      <c r="J5" s="205">
        <v>1</v>
      </c>
      <c r="K5" s="205">
        <v>1</v>
      </c>
      <c r="L5" s="205">
        <v>1</v>
      </c>
      <c r="M5" s="205">
        <v>1</v>
      </c>
      <c r="N5" s="205">
        <v>1</v>
      </c>
      <c r="O5" s="205">
        <v>2</v>
      </c>
      <c r="P5" s="205">
        <v>0.5</v>
      </c>
      <c r="Q5" s="205">
        <v>1</v>
      </c>
      <c r="R5" s="205">
        <v>0.5</v>
      </c>
      <c r="S5" s="205">
        <v>1</v>
      </c>
      <c r="T5" s="206">
        <v>2</v>
      </c>
      <c r="V5" s="462" t="s">
        <v>827</v>
      </c>
      <c r="W5" s="462"/>
      <c r="X5" s="462" t="s">
        <v>830</v>
      </c>
      <c r="Y5" s="462"/>
      <c r="Z5" t="s">
        <v>831</v>
      </c>
    </row>
    <row r="6" spans="2:26" ht="13.5">
      <c r="B6" s="460"/>
      <c r="C6" s="219" t="s">
        <v>811</v>
      </c>
      <c r="D6" s="216">
        <v>1</v>
      </c>
      <c r="E6" s="205">
        <v>2</v>
      </c>
      <c r="F6" s="205">
        <v>0.5</v>
      </c>
      <c r="G6" s="205">
        <v>0</v>
      </c>
      <c r="H6" s="205">
        <v>0.5</v>
      </c>
      <c r="I6" s="205">
        <v>1</v>
      </c>
      <c r="J6" s="205">
        <v>1</v>
      </c>
      <c r="K6" s="205">
        <v>1</v>
      </c>
      <c r="L6" s="205">
        <v>2</v>
      </c>
      <c r="M6" s="205">
        <v>1</v>
      </c>
      <c r="N6" s="205">
        <v>1</v>
      </c>
      <c r="O6" s="205">
        <v>1</v>
      </c>
      <c r="P6" s="205">
        <v>2</v>
      </c>
      <c r="Q6" s="205">
        <v>1</v>
      </c>
      <c r="R6" s="205">
        <v>0.5</v>
      </c>
      <c r="S6" s="205">
        <v>1</v>
      </c>
      <c r="T6" s="206">
        <v>1</v>
      </c>
      <c r="V6" s="462" t="s">
        <v>828</v>
      </c>
      <c r="W6" s="462"/>
      <c r="X6" t="s">
        <v>828</v>
      </c>
      <c r="Y6" t="s">
        <v>829</v>
      </c>
      <c r="Z6" s="224">
        <f>INDEX(C3:T20,MATCH(V6,C4:C20,0),MATCH(X6,D3:T3,0))*INDEX(C3:T20,MATCH(V6,C4:C20,0),MATCH(Y6,D3:T3,0))</f>
        <v>0.5</v>
      </c>
    </row>
    <row r="7" spans="2:20" ht="13.5">
      <c r="B7" s="460"/>
      <c r="C7" s="219" t="s">
        <v>812</v>
      </c>
      <c r="D7" s="216">
        <v>1</v>
      </c>
      <c r="E7" s="205">
        <v>1</v>
      </c>
      <c r="F7" s="205">
        <v>2</v>
      </c>
      <c r="G7" s="205">
        <v>0.5</v>
      </c>
      <c r="H7" s="205">
        <v>0.5</v>
      </c>
      <c r="I7" s="205">
        <v>1</v>
      </c>
      <c r="J7" s="205">
        <v>1</v>
      </c>
      <c r="K7" s="205">
        <v>1</v>
      </c>
      <c r="L7" s="205">
        <v>0</v>
      </c>
      <c r="M7" s="205">
        <v>2</v>
      </c>
      <c r="N7" s="205">
        <v>1</v>
      </c>
      <c r="O7" s="205">
        <v>1</v>
      </c>
      <c r="P7" s="205">
        <v>1</v>
      </c>
      <c r="Q7" s="205">
        <v>1</v>
      </c>
      <c r="R7" s="205">
        <v>0.5</v>
      </c>
      <c r="S7" s="205">
        <v>1</v>
      </c>
      <c r="T7" s="206">
        <v>1</v>
      </c>
    </row>
    <row r="8" spans="2:20" ht="13.5">
      <c r="B8" s="460"/>
      <c r="C8" s="219" t="s">
        <v>813</v>
      </c>
      <c r="D8" s="216">
        <v>1</v>
      </c>
      <c r="E8" s="205">
        <v>0.5</v>
      </c>
      <c r="F8" s="205">
        <v>2</v>
      </c>
      <c r="G8" s="205">
        <v>1</v>
      </c>
      <c r="H8" s="205">
        <v>0.5</v>
      </c>
      <c r="I8" s="205">
        <v>1</v>
      </c>
      <c r="J8" s="205">
        <v>1</v>
      </c>
      <c r="K8" s="205">
        <v>1</v>
      </c>
      <c r="L8" s="205">
        <v>2</v>
      </c>
      <c r="M8" s="205">
        <v>0.5</v>
      </c>
      <c r="N8" s="205">
        <v>1</v>
      </c>
      <c r="O8" s="205">
        <v>0.5</v>
      </c>
      <c r="P8" s="205">
        <v>2</v>
      </c>
      <c r="Q8" s="205">
        <v>1</v>
      </c>
      <c r="R8" s="205">
        <v>0.5</v>
      </c>
      <c r="S8" s="205">
        <v>1</v>
      </c>
      <c r="T8" s="206">
        <v>0.5</v>
      </c>
    </row>
    <row r="9" spans="2:20" ht="13.5">
      <c r="B9" s="460"/>
      <c r="C9" s="219" t="s">
        <v>814</v>
      </c>
      <c r="D9" s="216">
        <v>1</v>
      </c>
      <c r="E9" s="205">
        <v>0.5</v>
      </c>
      <c r="F9" s="205">
        <v>0.5</v>
      </c>
      <c r="G9" s="205">
        <v>1</v>
      </c>
      <c r="H9" s="205">
        <v>2</v>
      </c>
      <c r="I9" s="205">
        <v>0.5</v>
      </c>
      <c r="J9" s="205">
        <v>1</v>
      </c>
      <c r="K9" s="205">
        <v>1</v>
      </c>
      <c r="L9" s="205">
        <v>2</v>
      </c>
      <c r="M9" s="205">
        <v>2</v>
      </c>
      <c r="N9" s="205">
        <v>1</v>
      </c>
      <c r="O9" s="205">
        <v>1</v>
      </c>
      <c r="P9" s="205">
        <v>1</v>
      </c>
      <c r="Q9" s="205">
        <v>1</v>
      </c>
      <c r="R9" s="205">
        <v>2</v>
      </c>
      <c r="S9" s="205">
        <v>1</v>
      </c>
      <c r="T9" s="206">
        <v>0.5</v>
      </c>
    </row>
    <row r="10" spans="2:20" ht="13.5">
      <c r="B10" s="460"/>
      <c r="C10" s="219" t="s">
        <v>815</v>
      </c>
      <c r="D10" s="216">
        <v>2</v>
      </c>
      <c r="E10" s="205">
        <v>1</v>
      </c>
      <c r="F10" s="205">
        <v>1</v>
      </c>
      <c r="G10" s="205">
        <v>1</v>
      </c>
      <c r="H10" s="205">
        <v>1</v>
      </c>
      <c r="I10" s="205">
        <v>2</v>
      </c>
      <c r="J10" s="205">
        <v>1</v>
      </c>
      <c r="K10" s="205">
        <v>0.5</v>
      </c>
      <c r="L10" s="205">
        <v>1</v>
      </c>
      <c r="M10" s="205">
        <v>0.5</v>
      </c>
      <c r="N10" s="205">
        <v>0.5</v>
      </c>
      <c r="O10" s="205">
        <v>0.5</v>
      </c>
      <c r="P10" s="205">
        <v>2</v>
      </c>
      <c r="Q10" s="205">
        <v>0</v>
      </c>
      <c r="R10" s="205">
        <v>1</v>
      </c>
      <c r="S10" s="205">
        <v>2</v>
      </c>
      <c r="T10" s="206">
        <v>2</v>
      </c>
    </row>
    <row r="11" spans="2:20" ht="13.5">
      <c r="B11" s="460"/>
      <c r="C11" s="219" t="s">
        <v>816</v>
      </c>
      <c r="D11" s="216">
        <v>1</v>
      </c>
      <c r="E11" s="205">
        <v>1</v>
      </c>
      <c r="F11" s="205">
        <v>1</v>
      </c>
      <c r="G11" s="205">
        <v>1</v>
      </c>
      <c r="H11" s="205">
        <v>2</v>
      </c>
      <c r="I11" s="205">
        <v>1</v>
      </c>
      <c r="J11" s="205">
        <v>1</v>
      </c>
      <c r="K11" s="205">
        <v>0.5</v>
      </c>
      <c r="L11" s="205">
        <v>0.5</v>
      </c>
      <c r="M11" s="205">
        <v>1</v>
      </c>
      <c r="N11" s="205">
        <v>1</v>
      </c>
      <c r="O11" s="205">
        <v>1</v>
      </c>
      <c r="P11" s="205">
        <v>0.5</v>
      </c>
      <c r="Q11" s="205">
        <v>0.5</v>
      </c>
      <c r="R11" s="205">
        <v>1</v>
      </c>
      <c r="S11" s="205">
        <v>1</v>
      </c>
      <c r="T11" s="206">
        <v>0</v>
      </c>
    </row>
    <row r="12" spans="2:20" ht="13.5">
      <c r="B12" s="460"/>
      <c r="C12" s="219" t="s">
        <v>817</v>
      </c>
      <c r="D12" s="216">
        <v>1</v>
      </c>
      <c r="E12" s="205">
        <v>2</v>
      </c>
      <c r="F12" s="205">
        <v>1</v>
      </c>
      <c r="G12" s="205">
        <v>2</v>
      </c>
      <c r="H12" s="205">
        <v>1</v>
      </c>
      <c r="I12" s="205">
        <v>1</v>
      </c>
      <c r="J12" s="205">
        <v>1</v>
      </c>
      <c r="K12" s="205">
        <v>2</v>
      </c>
      <c r="L12" s="205">
        <v>1</v>
      </c>
      <c r="M12" s="205">
        <v>0</v>
      </c>
      <c r="N12" s="205">
        <v>1</v>
      </c>
      <c r="O12" s="205">
        <v>0.5</v>
      </c>
      <c r="P12" s="205">
        <v>2</v>
      </c>
      <c r="Q12" s="205">
        <v>1</v>
      </c>
      <c r="R12" s="205">
        <v>1</v>
      </c>
      <c r="S12" s="205">
        <v>1</v>
      </c>
      <c r="T12" s="206">
        <v>2</v>
      </c>
    </row>
    <row r="13" spans="2:20" ht="13.5">
      <c r="B13" s="460"/>
      <c r="C13" s="219" t="s">
        <v>807</v>
      </c>
      <c r="D13" s="216">
        <v>1</v>
      </c>
      <c r="E13" s="205">
        <v>1</v>
      </c>
      <c r="F13" s="205">
        <v>1</v>
      </c>
      <c r="G13" s="205">
        <v>0.5</v>
      </c>
      <c r="H13" s="205">
        <v>2</v>
      </c>
      <c r="I13" s="205">
        <v>1</v>
      </c>
      <c r="J13" s="205">
        <v>2</v>
      </c>
      <c r="K13" s="205">
        <v>1</v>
      </c>
      <c r="L13" s="205">
        <v>1</v>
      </c>
      <c r="M13" s="205">
        <v>1</v>
      </c>
      <c r="N13" s="205">
        <v>1</v>
      </c>
      <c r="O13" s="205">
        <v>2</v>
      </c>
      <c r="P13" s="205">
        <v>0.5</v>
      </c>
      <c r="Q13" s="205">
        <v>1</v>
      </c>
      <c r="R13" s="205">
        <v>1</v>
      </c>
      <c r="S13" s="205">
        <v>1</v>
      </c>
      <c r="T13" s="206">
        <v>0.5</v>
      </c>
    </row>
    <row r="14" spans="2:20" ht="13.5">
      <c r="B14" s="460"/>
      <c r="C14" s="219" t="s">
        <v>818</v>
      </c>
      <c r="D14" s="216">
        <v>1</v>
      </c>
      <c r="E14" s="205">
        <v>1</v>
      </c>
      <c r="F14" s="205">
        <v>1</v>
      </c>
      <c r="G14" s="205">
        <v>1</v>
      </c>
      <c r="H14" s="205">
        <v>1</v>
      </c>
      <c r="I14" s="205">
        <v>1</v>
      </c>
      <c r="J14" s="205">
        <v>2</v>
      </c>
      <c r="K14" s="205">
        <v>2</v>
      </c>
      <c r="L14" s="205">
        <v>1</v>
      </c>
      <c r="M14" s="205">
        <v>1</v>
      </c>
      <c r="N14" s="205">
        <v>0.5</v>
      </c>
      <c r="O14" s="205">
        <v>1</v>
      </c>
      <c r="P14" s="205">
        <v>1</v>
      </c>
      <c r="Q14" s="205">
        <v>1</v>
      </c>
      <c r="R14" s="205">
        <v>1</v>
      </c>
      <c r="S14" s="205">
        <v>0</v>
      </c>
      <c r="T14" s="206">
        <v>0.5</v>
      </c>
    </row>
    <row r="15" spans="2:20" ht="13.5">
      <c r="B15" s="460"/>
      <c r="C15" s="219" t="s">
        <v>819</v>
      </c>
      <c r="D15" s="216">
        <v>1</v>
      </c>
      <c r="E15" s="205">
        <v>0.5</v>
      </c>
      <c r="F15" s="205">
        <v>1</v>
      </c>
      <c r="G15" s="205">
        <v>1</v>
      </c>
      <c r="H15" s="205">
        <v>2</v>
      </c>
      <c r="I15" s="205">
        <v>1</v>
      </c>
      <c r="J15" s="205">
        <v>0.5</v>
      </c>
      <c r="K15" s="205">
        <v>0.5</v>
      </c>
      <c r="L15" s="205">
        <v>1</v>
      </c>
      <c r="M15" s="205">
        <v>0.5</v>
      </c>
      <c r="N15" s="205">
        <v>2</v>
      </c>
      <c r="O15" s="205">
        <v>1</v>
      </c>
      <c r="P15" s="205">
        <v>1</v>
      </c>
      <c r="Q15" s="205">
        <v>0.5</v>
      </c>
      <c r="R15" s="205">
        <v>1</v>
      </c>
      <c r="S15" s="205">
        <v>2</v>
      </c>
      <c r="T15" s="206">
        <v>0.5</v>
      </c>
    </row>
    <row r="16" spans="2:20" ht="13.5">
      <c r="B16" s="460"/>
      <c r="C16" s="219" t="s">
        <v>820</v>
      </c>
      <c r="D16" s="216">
        <v>1</v>
      </c>
      <c r="E16" s="205">
        <v>2</v>
      </c>
      <c r="F16" s="205">
        <v>1</v>
      </c>
      <c r="G16" s="205">
        <v>1</v>
      </c>
      <c r="H16" s="205">
        <v>1</v>
      </c>
      <c r="I16" s="205">
        <v>2</v>
      </c>
      <c r="J16" s="205">
        <v>0.5</v>
      </c>
      <c r="K16" s="205">
        <v>1</v>
      </c>
      <c r="L16" s="205">
        <v>0.5</v>
      </c>
      <c r="M16" s="205">
        <v>2</v>
      </c>
      <c r="N16" s="205">
        <v>1</v>
      </c>
      <c r="O16" s="205">
        <v>2</v>
      </c>
      <c r="P16" s="205">
        <v>1</v>
      </c>
      <c r="Q16" s="205">
        <v>1</v>
      </c>
      <c r="R16" s="205">
        <v>1</v>
      </c>
      <c r="S16" s="205">
        <v>1</v>
      </c>
      <c r="T16" s="206">
        <v>0.5</v>
      </c>
    </row>
    <row r="17" spans="2:20" ht="13.5">
      <c r="B17" s="460"/>
      <c r="C17" s="219" t="s">
        <v>821</v>
      </c>
      <c r="D17" s="216">
        <v>0</v>
      </c>
      <c r="E17" s="205">
        <v>1</v>
      </c>
      <c r="F17" s="205">
        <v>1</v>
      </c>
      <c r="G17" s="205">
        <v>1</v>
      </c>
      <c r="H17" s="205">
        <v>1</v>
      </c>
      <c r="I17" s="205">
        <v>1</v>
      </c>
      <c r="J17" s="205">
        <v>1</v>
      </c>
      <c r="K17" s="205">
        <v>1</v>
      </c>
      <c r="L17" s="205">
        <v>1</v>
      </c>
      <c r="M17" s="205">
        <v>1</v>
      </c>
      <c r="N17" s="205">
        <v>2</v>
      </c>
      <c r="O17" s="205">
        <v>1</v>
      </c>
      <c r="P17" s="205">
        <v>1</v>
      </c>
      <c r="Q17" s="205">
        <v>2</v>
      </c>
      <c r="R17" s="205">
        <v>1</v>
      </c>
      <c r="S17" s="205">
        <v>0.5</v>
      </c>
      <c r="T17" s="206">
        <v>0.5</v>
      </c>
    </row>
    <row r="18" spans="2:20" ht="13.5">
      <c r="B18" s="460"/>
      <c r="C18" s="219" t="s">
        <v>822</v>
      </c>
      <c r="D18" s="216">
        <v>1</v>
      </c>
      <c r="E18" s="205">
        <v>1</v>
      </c>
      <c r="F18" s="205">
        <v>1</v>
      </c>
      <c r="G18" s="205">
        <v>1</v>
      </c>
      <c r="H18" s="205">
        <v>1</v>
      </c>
      <c r="I18" s="205">
        <v>1</v>
      </c>
      <c r="J18" s="205">
        <v>1</v>
      </c>
      <c r="K18" s="205">
        <v>1</v>
      </c>
      <c r="L18" s="205">
        <v>1</v>
      </c>
      <c r="M18" s="205">
        <v>1</v>
      </c>
      <c r="N18" s="205">
        <v>1</v>
      </c>
      <c r="O18" s="205">
        <v>1</v>
      </c>
      <c r="P18" s="205">
        <v>1</v>
      </c>
      <c r="Q18" s="205">
        <v>1</v>
      </c>
      <c r="R18" s="205">
        <v>2</v>
      </c>
      <c r="S18" s="205">
        <v>1</v>
      </c>
      <c r="T18" s="206">
        <v>0.5</v>
      </c>
    </row>
    <row r="19" spans="2:20" ht="13.5">
      <c r="B19" s="460"/>
      <c r="C19" s="219" t="s">
        <v>823</v>
      </c>
      <c r="D19" s="216">
        <v>1</v>
      </c>
      <c r="E19" s="205">
        <v>1</v>
      </c>
      <c r="F19" s="205">
        <v>1</v>
      </c>
      <c r="G19" s="205">
        <v>1</v>
      </c>
      <c r="H19" s="205">
        <v>1</v>
      </c>
      <c r="I19" s="205">
        <v>1</v>
      </c>
      <c r="J19" s="205">
        <v>0.5</v>
      </c>
      <c r="K19" s="205">
        <v>1</v>
      </c>
      <c r="L19" s="205">
        <v>1</v>
      </c>
      <c r="M19" s="205">
        <v>1</v>
      </c>
      <c r="N19" s="205">
        <v>2</v>
      </c>
      <c r="O19" s="205">
        <v>1</v>
      </c>
      <c r="P19" s="205">
        <v>1</v>
      </c>
      <c r="Q19" s="205">
        <v>2</v>
      </c>
      <c r="R19" s="205">
        <v>1</v>
      </c>
      <c r="S19" s="205">
        <v>0.5</v>
      </c>
      <c r="T19" s="206">
        <v>0.5</v>
      </c>
    </row>
    <row r="20" spans="2:20" ht="14.25" thickBot="1">
      <c r="B20" s="461"/>
      <c r="C20" s="220" t="s">
        <v>824</v>
      </c>
      <c r="D20" s="217">
        <v>1</v>
      </c>
      <c r="E20" s="207">
        <v>0.5</v>
      </c>
      <c r="F20" s="207">
        <v>0.5</v>
      </c>
      <c r="G20" s="207">
        <v>0.5</v>
      </c>
      <c r="H20" s="207">
        <v>1</v>
      </c>
      <c r="I20" s="207">
        <v>2</v>
      </c>
      <c r="J20" s="207">
        <v>1</v>
      </c>
      <c r="K20" s="207">
        <v>1</v>
      </c>
      <c r="L20" s="207">
        <v>1</v>
      </c>
      <c r="M20" s="207">
        <v>1</v>
      </c>
      <c r="N20" s="207">
        <v>1</v>
      </c>
      <c r="O20" s="207">
        <v>1</v>
      </c>
      <c r="P20" s="207">
        <v>2</v>
      </c>
      <c r="Q20" s="207">
        <v>1</v>
      </c>
      <c r="R20" s="207">
        <v>1</v>
      </c>
      <c r="S20" s="207">
        <v>1</v>
      </c>
      <c r="T20" s="208">
        <v>0.5</v>
      </c>
    </row>
  </sheetData>
  <sheetProtection/>
  <mergeCells count="5">
    <mergeCell ref="D2:T2"/>
    <mergeCell ref="B4:B20"/>
    <mergeCell ref="V5:W5"/>
    <mergeCell ref="V6:W6"/>
    <mergeCell ref="X5:Y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E48"/>
  <sheetViews>
    <sheetView zoomScalePageLayoutView="0" workbookViewId="0" topLeftCell="A28">
      <selection activeCell="D57" sqref="D57"/>
    </sheetView>
  </sheetViews>
  <sheetFormatPr defaultColWidth="9.140625" defaultRowHeight="15"/>
  <cols>
    <col min="1" max="1" width="9.00390625" style="1" customWidth="1"/>
    <col min="2" max="2" width="16.00390625" style="1" bestFit="1" customWidth="1"/>
    <col min="3" max="3" width="15.421875" style="1" bestFit="1" customWidth="1"/>
    <col min="4" max="4" width="15.28125" style="1" bestFit="1" customWidth="1"/>
    <col min="5" max="5" width="28.28125" style="1" bestFit="1" customWidth="1"/>
    <col min="6" max="16384" width="9.00390625" style="1" customWidth="1"/>
  </cols>
  <sheetData>
    <row r="1" ht="14.25" thickBot="1"/>
    <row r="2" spans="2:5" ht="14.25" thickBot="1">
      <c r="B2" s="18" t="s">
        <v>97</v>
      </c>
      <c r="C2" s="16"/>
      <c r="D2" s="16"/>
      <c r="E2" s="17"/>
    </row>
    <row r="3" spans="2:5" ht="13.5">
      <c r="B3" s="463" t="s">
        <v>3</v>
      </c>
      <c r="C3" s="464"/>
      <c r="D3" s="464"/>
      <c r="E3" s="465"/>
    </row>
    <row r="4" spans="2:5" ht="13.5">
      <c r="B4" s="6" t="s">
        <v>4</v>
      </c>
      <c r="C4" s="469" t="s">
        <v>5</v>
      </c>
      <c r="D4" s="470"/>
      <c r="E4" s="471"/>
    </row>
    <row r="5" spans="2:5" ht="14.25" thickBot="1">
      <c r="B5" s="7" t="s">
        <v>6</v>
      </c>
      <c r="C5" s="466" t="s">
        <v>7</v>
      </c>
      <c r="D5" s="467"/>
      <c r="E5" s="468"/>
    </row>
    <row r="6" spans="2:5" ht="13.5">
      <c r="B6" s="479" t="s">
        <v>8</v>
      </c>
      <c r="C6" s="480"/>
      <c r="D6" s="480"/>
      <c r="E6" s="481"/>
    </row>
    <row r="7" spans="2:5" ht="13.5">
      <c r="B7" s="482" t="s">
        <v>73</v>
      </c>
      <c r="C7" s="483"/>
      <c r="D7" s="483"/>
      <c r="E7" s="484"/>
    </row>
    <row r="8" spans="2:5" ht="13.5">
      <c r="B8" s="8" t="s">
        <v>9</v>
      </c>
      <c r="C8" s="9" t="s">
        <v>10</v>
      </c>
      <c r="D8" s="9" t="s">
        <v>11</v>
      </c>
      <c r="E8" s="10" t="s">
        <v>12</v>
      </c>
    </row>
    <row r="9" spans="2:5" ht="13.5">
      <c r="B9" s="8" t="s">
        <v>13</v>
      </c>
      <c r="C9" s="2" t="s">
        <v>14</v>
      </c>
      <c r="D9" s="2"/>
      <c r="E9" s="3"/>
    </row>
    <row r="10" spans="2:5" ht="13.5">
      <c r="B10" s="8" t="s">
        <v>15</v>
      </c>
      <c r="C10" s="2" t="s">
        <v>16</v>
      </c>
      <c r="D10" s="2" t="s">
        <v>17</v>
      </c>
      <c r="E10" s="3"/>
    </row>
    <row r="11" spans="2:5" ht="13.5">
      <c r="B11" s="8" t="s">
        <v>18</v>
      </c>
      <c r="C11" s="2" t="s">
        <v>19</v>
      </c>
      <c r="D11" s="2" t="s">
        <v>20</v>
      </c>
      <c r="E11" s="3" t="s">
        <v>21</v>
      </c>
    </row>
    <row r="12" spans="2:5" ht="13.5">
      <c r="B12" s="8" t="s">
        <v>22</v>
      </c>
      <c r="C12" s="2" t="s">
        <v>23</v>
      </c>
      <c r="D12" s="2" t="s">
        <v>24</v>
      </c>
      <c r="E12" s="3"/>
    </row>
    <row r="13" spans="2:5" ht="13.5">
      <c r="B13" s="8" t="s">
        <v>25</v>
      </c>
      <c r="C13" s="2" t="s">
        <v>26</v>
      </c>
      <c r="D13" s="2" t="s">
        <v>27</v>
      </c>
      <c r="E13" s="3" t="s">
        <v>28</v>
      </c>
    </row>
    <row r="14" spans="2:5" ht="13.5">
      <c r="B14" s="8" t="s">
        <v>29</v>
      </c>
      <c r="C14" s="2" t="s">
        <v>30</v>
      </c>
      <c r="D14" s="2" t="s">
        <v>31</v>
      </c>
      <c r="E14" s="3"/>
    </row>
    <row r="15" spans="2:5" ht="13.5">
      <c r="B15" s="8" t="s">
        <v>32</v>
      </c>
      <c r="C15" s="2" t="s">
        <v>33</v>
      </c>
      <c r="D15" s="2" t="s">
        <v>34</v>
      </c>
      <c r="E15" s="3"/>
    </row>
    <row r="16" spans="2:5" ht="13.5">
      <c r="B16" s="8" t="s">
        <v>35</v>
      </c>
      <c r="C16" s="2" t="s">
        <v>36</v>
      </c>
      <c r="D16" s="2" t="s">
        <v>37</v>
      </c>
      <c r="E16" s="3"/>
    </row>
    <row r="17" spans="2:5" ht="13.5">
      <c r="B17" s="8" t="s">
        <v>38</v>
      </c>
      <c r="C17" s="2" t="s">
        <v>39</v>
      </c>
      <c r="D17" s="2" t="s">
        <v>40</v>
      </c>
      <c r="E17" s="3"/>
    </row>
    <row r="18" spans="2:5" ht="13.5">
      <c r="B18" s="8" t="s">
        <v>41</v>
      </c>
      <c r="C18" s="2" t="s">
        <v>42</v>
      </c>
      <c r="D18" s="2" t="s">
        <v>43</v>
      </c>
      <c r="E18" s="3"/>
    </row>
    <row r="19" spans="2:5" ht="13.5">
      <c r="B19" s="8" t="s">
        <v>44</v>
      </c>
      <c r="C19" s="2" t="s">
        <v>45</v>
      </c>
      <c r="D19" s="2" t="s">
        <v>46</v>
      </c>
      <c r="E19" s="3" t="s">
        <v>47</v>
      </c>
    </row>
    <row r="20" spans="2:5" ht="13.5">
      <c r="B20" s="8" t="s">
        <v>48</v>
      </c>
      <c r="C20" s="2" t="s">
        <v>49</v>
      </c>
      <c r="D20" s="2" t="s">
        <v>50</v>
      </c>
      <c r="E20" s="3"/>
    </row>
    <row r="21" spans="2:5" ht="13.5">
      <c r="B21" s="8" t="s">
        <v>51</v>
      </c>
      <c r="C21" s="2" t="s">
        <v>52</v>
      </c>
      <c r="D21" s="2" t="s">
        <v>53</v>
      </c>
      <c r="E21" s="3" t="s">
        <v>54</v>
      </c>
    </row>
    <row r="22" spans="2:5" ht="13.5">
      <c r="B22" s="8" t="s">
        <v>55</v>
      </c>
      <c r="C22" s="2" t="s">
        <v>56</v>
      </c>
      <c r="D22" s="2" t="s">
        <v>57</v>
      </c>
      <c r="E22" s="3"/>
    </row>
    <row r="23" spans="2:5" ht="13.5">
      <c r="B23" s="11" t="s">
        <v>58</v>
      </c>
      <c r="C23" s="2" t="s">
        <v>59</v>
      </c>
      <c r="D23" s="2" t="s">
        <v>60</v>
      </c>
      <c r="E23" s="3"/>
    </row>
    <row r="24" spans="2:5" ht="13.5">
      <c r="B24" s="11" t="s">
        <v>61</v>
      </c>
      <c r="C24" s="2" t="s">
        <v>62</v>
      </c>
      <c r="D24" s="2" t="s">
        <v>63</v>
      </c>
      <c r="E24" s="3"/>
    </row>
    <row r="25" spans="2:5" ht="14.25" thickBot="1">
      <c r="B25" s="12" t="s">
        <v>64</v>
      </c>
      <c r="C25" s="4" t="s">
        <v>65</v>
      </c>
      <c r="D25" s="4" t="s">
        <v>66</v>
      </c>
      <c r="E25" s="5"/>
    </row>
    <row r="26" spans="2:5" ht="13.5">
      <c r="B26" s="463" t="s">
        <v>72</v>
      </c>
      <c r="C26" s="464"/>
      <c r="D26" s="464"/>
      <c r="E26" s="465"/>
    </row>
    <row r="27" spans="2:5" ht="13.5">
      <c r="B27" s="6" t="s">
        <v>83</v>
      </c>
      <c r="C27" s="475" t="s">
        <v>69</v>
      </c>
      <c r="D27" s="475"/>
      <c r="E27" s="476"/>
    </row>
    <row r="28" spans="2:5" ht="13.5">
      <c r="B28" s="6" t="s">
        <v>67</v>
      </c>
      <c r="C28" s="475" t="s">
        <v>68</v>
      </c>
      <c r="D28" s="475"/>
      <c r="E28" s="476"/>
    </row>
    <row r="29" spans="2:5" ht="14.25" thickBot="1">
      <c r="B29" s="7" t="s">
        <v>70</v>
      </c>
      <c r="C29" s="477" t="s">
        <v>71</v>
      </c>
      <c r="D29" s="477"/>
      <c r="E29" s="478"/>
    </row>
    <row r="30" ht="14.25" thickBot="1"/>
    <row r="31" spans="2:5" ht="13.5">
      <c r="B31" s="472" t="s">
        <v>98</v>
      </c>
      <c r="C31" s="473"/>
      <c r="D31" s="473"/>
      <c r="E31" s="474"/>
    </row>
    <row r="32" spans="2:5" ht="13.5" customHeight="1">
      <c r="B32" s="6" t="s">
        <v>74</v>
      </c>
      <c r="C32" s="475" t="s">
        <v>77</v>
      </c>
      <c r="D32" s="475"/>
      <c r="E32" s="476"/>
    </row>
    <row r="33" spans="2:5" ht="13.5">
      <c r="B33" s="6" t="s">
        <v>75</v>
      </c>
      <c r="C33" s="475" t="s">
        <v>78</v>
      </c>
      <c r="D33" s="475"/>
      <c r="E33" s="476"/>
    </row>
    <row r="34" spans="2:5" ht="14.25" thickBot="1">
      <c r="B34" s="7" t="s">
        <v>76</v>
      </c>
      <c r="C34" s="477" t="s">
        <v>79</v>
      </c>
      <c r="D34" s="477"/>
      <c r="E34" s="478"/>
    </row>
    <row r="35" ht="14.25" thickBot="1"/>
    <row r="36" spans="2:5" ht="13.5">
      <c r="B36" s="472" t="s">
        <v>99</v>
      </c>
      <c r="C36" s="473"/>
      <c r="D36" s="473"/>
      <c r="E36" s="474"/>
    </row>
    <row r="37" spans="2:5" ht="13.5">
      <c r="B37" s="6" t="s">
        <v>80</v>
      </c>
      <c r="C37" s="475" t="s">
        <v>85</v>
      </c>
      <c r="D37" s="475"/>
      <c r="E37" s="476"/>
    </row>
    <row r="38" spans="2:5" ht="13.5">
      <c r="B38" s="6" t="s">
        <v>81</v>
      </c>
      <c r="C38" s="475" t="s">
        <v>82</v>
      </c>
      <c r="D38" s="475"/>
      <c r="E38" s="476"/>
    </row>
    <row r="39" spans="2:5" ht="13.5">
      <c r="B39" s="14" t="s">
        <v>84</v>
      </c>
      <c r="C39" s="13" t="s">
        <v>86</v>
      </c>
      <c r="D39" s="2"/>
      <c r="E39" s="15"/>
    </row>
    <row r="40" spans="2:5" ht="13.5">
      <c r="B40" s="6" t="s">
        <v>87</v>
      </c>
      <c r="C40" s="475" t="s">
        <v>88</v>
      </c>
      <c r="D40" s="475"/>
      <c r="E40" s="476"/>
    </row>
    <row r="41" spans="2:5" ht="13.5">
      <c r="B41" s="6" t="s">
        <v>89</v>
      </c>
      <c r="C41" s="475" t="s">
        <v>93</v>
      </c>
      <c r="D41" s="475"/>
      <c r="E41" s="476"/>
    </row>
    <row r="42" spans="2:5" ht="13.5">
      <c r="B42" s="6" t="s">
        <v>90</v>
      </c>
      <c r="C42" s="475" t="s">
        <v>94</v>
      </c>
      <c r="D42" s="475"/>
      <c r="E42" s="476"/>
    </row>
    <row r="43" spans="2:5" ht="13.5">
      <c r="B43" s="6" t="s">
        <v>91</v>
      </c>
      <c r="C43" s="475" t="s">
        <v>95</v>
      </c>
      <c r="D43" s="475"/>
      <c r="E43" s="476"/>
    </row>
    <row r="44" spans="2:5" ht="14.25" thickBot="1">
      <c r="B44" s="7" t="s">
        <v>92</v>
      </c>
      <c r="C44" s="477" t="s">
        <v>96</v>
      </c>
      <c r="D44" s="477"/>
      <c r="E44" s="478"/>
    </row>
    <row r="45" ht="14.25" thickBot="1"/>
    <row r="46" spans="2:5" ht="13.5">
      <c r="B46" s="472" t="s">
        <v>100</v>
      </c>
      <c r="C46" s="473"/>
      <c r="D46" s="473"/>
      <c r="E46" s="474"/>
    </row>
    <row r="47" spans="2:5" ht="13.5">
      <c r="B47" s="6" t="s">
        <v>102</v>
      </c>
      <c r="C47" s="483" t="s">
        <v>101</v>
      </c>
      <c r="D47" s="483"/>
      <c r="E47" s="484"/>
    </row>
    <row r="48" spans="2:5" ht="14.25" thickBot="1">
      <c r="B48" s="7" t="s">
        <v>103</v>
      </c>
      <c r="C48" s="485" t="s">
        <v>104</v>
      </c>
      <c r="D48" s="485"/>
      <c r="E48" s="486"/>
    </row>
  </sheetData>
  <sheetProtection/>
  <mergeCells count="24">
    <mergeCell ref="C41:E41"/>
    <mergeCell ref="C48:E48"/>
    <mergeCell ref="C47:E47"/>
    <mergeCell ref="B46:E46"/>
    <mergeCell ref="C42:E42"/>
    <mergeCell ref="C43:E43"/>
    <mergeCell ref="C44:E44"/>
    <mergeCell ref="C37:E37"/>
    <mergeCell ref="B31:E31"/>
    <mergeCell ref="C32:E32"/>
    <mergeCell ref="C33:E33"/>
    <mergeCell ref="B26:E26"/>
    <mergeCell ref="B6:E6"/>
    <mergeCell ref="B7:E7"/>
    <mergeCell ref="B3:E3"/>
    <mergeCell ref="C5:E5"/>
    <mergeCell ref="C4:E4"/>
    <mergeCell ref="B36:E36"/>
    <mergeCell ref="C38:E38"/>
    <mergeCell ref="C40:E40"/>
    <mergeCell ref="C29:E29"/>
    <mergeCell ref="C28:E28"/>
    <mergeCell ref="C27:E27"/>
    <mergeCell ref="C34:E34"/>
  </mergeCells>
  <hyperlinks>
    <hyperlink ref="C39" r:id="rId1" tooltip="WEB上のサイトへのリンク" display="威力60以下の技の威力が1.5倍になる。※WEBへのリンク付"/>
  </hyperlinks>
  <printOptions/>
  <pageMargins left="0.7" right="0.7" top="0.75" bottom="0.75" header="0.3" footer="0.3"/>
  <pageSetup horizontalDpi="300" verticalDpi="300" orientation="portrait" paperSize="9"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B8:B9"/>
  <sheetViews>
    <sheetView zoomScalePageLayoutView="0" workbookViewId="0" topLeftCell="A1">
      <selection activeCell="F21" sqref="F21"/>
    </sheetView>
  </sheetViews>
  <sheetFormatPr defaultColWidth="9.140625" defaultRowHeight="15"/>
  <sheetData>
    <row r="8" ht="13.5">
      <c r="B8" t="s">
        <v>349</v>
      </c>
    </row>
    <row r="9" ht="13.5">
      <c r="B9" t="s">
        <v>351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4:U107"/>
  <sheetViews>
    <sheetView zoomScale="85" zoomScaleNormal="85" zoomScalePageLayoutView="0" workbookViewId="0" topLeftCell="B73">
      <selection activeCell="H31" sqref="H31"/>
    </sheetView>
  </sheetViews>
  <sheetFormatPr defaultColWidth="9.140625" defaultRowHeight="15"/>
  <sheetData>
    <row r="4" ht="21">
      <c r="B4" s="85" t="s">
        <v>448</v>
      </c>
    </row>
    <row r="5" ht="14.25" thickBot="1">
      <c r="B5" s="46"/>
    </row>
    <row r="6" spans="2:21" ht="13.5">
      <c r="B6" s="46" t="s">
        <v>449</v>
      </c>
      <c r="I6" s="88"/>
      <c r="J6" s="61" t="s">
        <v>471</v>
      </c>
      <c r="K6" s="61"/>
      <c r="L6" s="61" t="s">
        <v>472</v>
      </c>
      <c r="M6" s="61"/>
      <c r="N6" s="61" t="s">
        <v>473</v>
      </c>
      <c r="O6" s="61"/>
      <c r="P6" s="61" t="s">
        <v>474</v>
      </c>
      <c r="Q6" s="61"/>
      <c r="R6" s="61" t="s">
        <v>475</v>
      </c>
      <c r="S6" s="61"/>
      <c r="T6" s="61" t="s">
        <v>476</v>
      </c>
      <c r="U6" s="89"/>
    </row>
    <row r="7" spans="2:21" ht="15.75">
      <c r="B7" s="86" t="s">
        <v>450</v>
      </c>
      <c r="I7" s="14">
        <v>1</v>
      </c>
      <c r="J7" s="47">
        <v>0</v>
      </c>
      <c r="K7" s="47"/>
      <c r="L7" s="47">
        <f aca="true" t="shared" si="0" ref="L7:L38">ROUNDDOWN(0.8*(I7^3),0)</f>
        <v>0</v>
      </c>
      <c r="M7" s="47"/>
      <c r="N7" s="47">
        <v>0</v>
      </c>
      <c r="O7" s="47"/>
      <c r="P7" s="47">
        <v>0</v>
      </c>
      <c r="Q7" s="47"/>
      <c r="R7" s="47">
        <v>0</v>
      </c>
      <c r="S7" s="47"/>
      <c r="T7" s="47">
        <v>0</v>
      </c>
      <c r="U7" s="90"/>
    </row>
    <row r="8" spans="2:21" ht="15.75">
      <c r="B8" s="86" t="s">
        <v>451</v>
      </c>
      <c r="I8" s="14">
        <v>2</v>
      </c>
      <c r="J8" s="47">
        <f aca="true" t="shared" si="1" ref="J8:J56">ROUNDDOWN(I8^3*(100-I8)/50,0)</f>
        <v>15</v>
      </c>
      <c r="K8" s="47">
        <f>J8-J7</f>
        <v>15</v>
      </c>
      <c r="L8" s="47">
        <f t="shared" si="0"/>
        <v>6</v>
      </c>
      <c r="M8" s="47">
        <f>L8-L7</f>
        <v>6</v>
      </c>
      <c r="N8" s="47">
        <f>I8^3</f>
        <v>8</v>
      </c>
      <c r="O8" s="47">
        <f>N8-N7</f>
        <v>8</v>
      </c>
      <c r="P8" s="47">
        <f>ROUNDDOWN(1.2*I8^3-15*I8^2+100*I8-140,0)</f>
        <v>9</v>
      </c>
      <c r="Q8" s="47">
        <f>P8-P7</f>
        <v>9</v>
      </c>
      <c r="R8" s="47">
        <f>ROUNDDOWN(1.25*(I8^3),0)</f>
        <v>10</v>
      </c>
      <c r="S8" s="47">
        <f>R8-R7</f>
        <v>10</v>
      </c>
      <c r="T8" s="47">
        <f>ROUNDDOWN(I8^3*(24+ROUNDDOWN((I8+1)/3,0))/50,0)</f>
        <v>4</v>
      </c>
      <c r="U8" s="90">
        <f>T8-T7</f>
        <v>4</v>
      </c>
    </row>
    <row r="9" spans="2:21" ht="15.75">
      <c r="B9" s="86" t="s">
        <v>452</v>
      </c>
      <c r="I9" s="14">
        <v>3</v>
      </c>
      <c r="J9" s="47">
        <f t="shared" si="1"/>
        <v>52</v>
      </c>
      <c r="K9" s="47">
        <f aca="true" t="shared" si="2" ref="K9:K72">J9-J8</f>
        <v>37</v>
      </c>
      <c r="L9" s="47">
        <f t="shared" si="0"/>
        <v>21</v>
      </c>
      <c r="M9" s="47">
        <f aca="true" t="shared" si="3" ref="M9:M72">L9-L8</f>
        <v>15</v>
      </c>
      <c r="N9" s="47">
        <f aca="true" t="shared" si="4" ref="N9:N72">I9^3</f>
        <v>27</v>
      </c>
      <c r="O9" s="47">
        <f aca="true" t="shared" si="5" ref="O9:O72">N9-N8</f>
        <v>19</v>
      </c>
      <c r="P9" s="47">
        <f aca="true" t="shared" si="6" ref="P9:P72">ROUNDDOWN(1.2*I9^3-15*I9^2+100*I9-140,0)</f>
        <v>57</v>
      </c>
      <c r="Q9" s="47">
        <f aca="true" t="shared" si="7" ref="Q9:Q72">P9-P8</f>
        <v>48</v>
      </c>
      <c r="R9" s="47">
        <f aca="true" t="shared" si="8" ref="R9:R72">ROUNDDOWN(1.25*(I9^3),0)</f>
        <v>33</v>
      </c>
      <c r="S9" s="47">
        <f aca="true" t="shared" si="9" ref="S9:S72">R9-R8</f>
        <v>23</v>
      </c>
      <c r="T9" s="47">
        <f aca="true" t="shared" si="10" ref="T9:T21">ROUNDDOWN(I9^3*(24+ROUNDDOWN((I9+1)/3,0))/50,0)</f>
        <v>13</v>
      </c>
      <c r="U9" s="90">
        <f aca="true" t="shared" si="11" ref="U9:U72">T9-T8</f>
        <v>9</v>
      </c>
    </row>
    <row r="10" spans="2:21" ht="13.5">
      <c r="B10" s="87" t="s">
        <v>453</v>
      </c>
      <c r="I10" s="14">
        <v>4</v>
      </c>
      <c r="J10" s="47">
        <f t="shared" si="1"/>
        <v>122</v>
      </c>
      <c r="K10" s="47">
        <f t="shared" si="2"/>
        <v>70</v>
      </c>
      <c r="L10" s="47">
        <f t="shared" si="0"/>
        <v>51</v>
      </c>
      <c r="M10" s="47">
        <f t="shared" si="3"/>
        <v>30</v>
      </c>
      <c r="N10" s="47">
        <f t="shared" si="4"/>
        <v>64</v>
      </c>
      <c r="O10" s="47">
        <f t="shared" si="5"/>
        <v>37</v>
      </c>
      <c r="P10" s="47">
        <f t="shared" si="6"/>
        <v>96</v>
      </c>
      <c r="Q10" s="47">
        <f t="shared" si="7"/>
        <v>39</v>
      </c>
      <c r="R10" s="47">
        <f t="shared" si="8"/>
        <v>80</v>
      </c>
      <c r="S10" s="47">
        <f t="shared" si="9"/>
        <v>47</v>
      </c>
      <c r="T10" s="47">
        <f t="shared" si="10"/>
        <v>32</v>
      </c>
      <c r="U10" s="90">
        <f t="shared" si="11"/>
        <v>19</v>
      </c>
    </row>
    <row r="11" spans="2:21" ht="13.5">
      <c r="B11" s="87" t="s">
        <v>454</v>
      </c>
      <c r="I11" s="14">
        <v>5</v>
      </c>
      <c r="J11" s="47">
        <f t="shared" si="1"/>
        <v>237</v>
      </c>
      <c r="K11" s="47">
        <f t="shared" si="2"/>
        <v>115</v>
      </c>
      <c r="L11" s="47">
        <f t="shared" si="0"/>
        <v>100</v>
      </c>
      <c r="M11" s="47">
        <f t="shared" si="3"/>
        <v>49</v>
      </c>
      <c r="N11" s="47">
        <f t="shared" si="4"/>
        <v>125</v>
      </c>
      <c r="O11" s="47">
        <f t="shared" si="5"/>
        <v>61</v>
      </c>
      <c r="P11" s="47">
        <f t="shared" si="6"/>
        <v>135</v>
      </c>
      <c r="Q11" s="47">
        <f t="shared" si="7"/>
        <v>39</v>
      </c>
      <c r="R11" s="47">
        <f t="shared" si="8"/>
        <v>156</v>
      </c>
      <c r="S11" s="47">
        <f t="shared" si="9"/>
        <v>76</v>
      </c>
      <c r="T11" s="47">
        <f t="shared" si="10"/>
        <v>65</v>
      </c>
      <c r="U11" s="90">
        <f t="shared" si="11"/>
        <v>33</v>
      </c>
    </row>
    <row r="12" spans="2:21" ht="13.5">
      <c r="B12" s="87" t="s">
        <v>455</v>
      </c>
      <c r="I12" s="14">
        <v>6</v>
      </c>
      <c r="J12" s="47">
        <f t="shared" si="1"/>
        <v>406</v>
      </c>
      <c r="K12" s="47">
        <f t="shared" si="2"/>
        <v>169</v>
      </c>
      <c r="L12" s="47">
        <f t="shared" si="0"/>
        <v>172</v>
      </c>
      <c r="M12" s="47">
        <f t="shared" si="3"/>
        <v>72</v>
      </c>
      <c r="N12" s="47">
        <f t="shared" si="4"/>
        <v>216</v>
      </c>
      <c r="O12" s="47">
        <f t="shared" si="5"/>
        <v>91</v>
      </c>
      <c r="P12" s="47">
        <f t="shared" si="6"/>
        <v>179</v>
      </c>
      <c r="Q12" s="47">
        <f t="shared" si="7"/>
        <v>44</v>
      </c>
      <c r="R12" s="47">
        <f t="shared" si="8"/>
        <v>270</v>
      </c>
      <c r="S12" s="47">
        <f t="shared" si="9"/>
        <v>114</v>
      </c>
      <c r="T12" s="47">
        <f t="shared" si="10"/>
        <v>112</v>
      </c>
      <c r="U12" s="90">
        <f t="shared" si="11"/>
        <v>47</v>
      </c>
    </row>
    <row r="13" spans="2:21" ht="13.5">
      <c r="B13" s="87" t="s">
        <v>456</v>
      </c>
      <c r="I13" s="14">
        <v>7</v>
      </c>
      <c r="J13" s="47">
        <f t="shared" si="1"/>
        <v>637</v>
      </c>
      <c r="K13" s="47">
        <f t="shared" si="2"/>
        <v>231</v>
      </c>
      <c r="L13" s="47">
        <f t="shared" si="0"/>
        <v>274</v>
      </c>
      <c r="M13" s="47">
        <f t="shared" si="3"/>
        <v>102</v>
      </c>
      <c r="N13" s="47">
        <f t="shared" si="4"/>
        <v>343</v>
      </c>
      <c r="O13" s="47">
        <f t="shared" si="5"/>
        <v>127</v>
      </c>
      <c r="P13" s="47">
        <f t="shared" si="6"/>
        <v>236</v>
      </c>
      <c r="Q13" s="47">
        <f t="shared" si="7"/>
        <v>57</v>
      </c>
      <c r="R13" s="47">
        <f t="shared" si="8"/>
        <v>428</v>
      </c>
      <c r="S13" s="47">
        <f t="shared" si="9"/>
        <v>158</v>
      </c>
      <c r="T13" s="47">
        <f t="shared" si="10"/>
        <v>178</v>
      </c>
      <c r="U13" s="90">
        <f t="shared" si="11"/>
        <v>66</v>
      </c>
    </row>
    <row r="14" spans="2:21" ht="15.75">
      <c r="B14" s="86" t="s">
        <v>457</v>
      </c>
      <c r="I14" s="14">
        <v>8</v>
      </c>
      <c r="J14" s="47">
        <f t="shared" si="1"/>
        <v>942</v>
      </c>
      <c r="K14" s="47">
        <f t="shared" si="2"/>
        <v>305</v>
      </c>
      <c r="L14" s="47">
        <f t="shared" si="0"/>
        <v>409</v>
      </c>
      <c r="M14" s="47">
        <f t="shared" si="3"/>
        <v>135</v>
      </c>
      <c r="N14" s="47">
        <f t="shared" si="4"/>
        <v>512</v>
      </c>
      <c r="O14" s="47">
        <f t="shared" si="5"/>
        <v>169</v>
      </c>
      <c r="P14" s="47">
        <f t="shared" si="6"/>
        <v>314</v>
      </c>
      <c r="Q14" s="47">
        <f t="shared" si="7"/>
        <v>78</v>
      </c>
      <c r="R14" s="47">
        <f t="shared" si="8"/>
        <v>640</v>
      </c>
      <c r="S14" s="47">
        <f t="shared" si="9"/>
        <v>212</v>
      </c>
      <c r="T14" s="47">
        <f t="shared" si="10"/>
        <v>276</v>
      </c>
      <c r="U14" s="90">
        <f t="shared" si="11"/>
        <v>98</v>
      </c>
    </row>
    <row r="15" spans="2:21" ht="13.5">
      <c r="B15" s="46" t="s">
        <v>458</v>
      </c>
      <c r="I15" s="14">
        <v>9</v>
      </c>
      <c r="J15" s="47">
        <f t="shared" si="1"/>
        <v>1326</v>
      </c>
      <c r="K15" s="47">
        <f t="shared" si="2"/>
        <v>384</v>
      </c>
      <c r="L15" s="47">
        <f t="shared" si="0"/>
        <v>583</v>
      </c>
      <c r="M15" s="47">
        <f t="shared" si="3"/>
        <v>174</v>
      </c>
      <c r="N15" s="47">
        <f t="shared" si="4"/>
        <v>729</v>
      </c>
      <c r="O15" s="47">
        <f t="shared" si="5"/>
        <v>217</v>
      </c>
      <c r="P15" s="47">
        <f t="shared" si="6"/>
        <v>419</v>
      </c>
      <c r="Q15" s="47">
        <f t="shared" si="7"/>
        <v>105</v>
      </c>
      <c r="R15" s="47">
        <f t="shared" si="8"/>
        <v>911</v>
      </c>
      <c r="S15" s="47">
        <f t="shared" si="9"/>
        <v>271</v>
      </c>
      <c r="T15" s="47">
        <f t="shared" si="10"/>
        <v>393</v>
      </c>
      <c r="U15" s="90">
        <f t="shared" si="11"/>
        <v>117</v>
      </c>
    </row>
    <row r="16" spans="2:21" ht="15.75">
      <c r="B16" s="86" t="s">
        <v>459</v>
      </c>
      <c r="I16" s="14">
        <v>10</v>
      </c>
      <c r="J16" s="47">
        <f t="shared" si="1"/>
        <v>1800</v>
      </c>
      <c r="K16" s="47">
        <f t="shared" si="2"/>
        <v>474</v>
      </c>
      <c r="L16" s="47">
        <f t="shared" si="0"/>
        <v>800</v>
      </c>
      <c r="M16" s="47">
        <f t="shared" si="3"/>
        <v>217</v>
      </c>
      <c r="N16" s="47">
        <f t="shared" si="4"/>
        <v>1000</v>
      </c>
      <c r="O16" s="47">
        <f t="shared" si="5"/>
        <v>271</v>
      </c>
      <c r="P16" s="47">
        <f t="shared" si="6"/>
        <v>560</v>
      </c>
      <c r="Q16" s="47">
        <f t="shared" si="7"/>
        <v>141</v>
      </c>
      <c r="R16" s="47">
        <f t="shared" si="8"/>
        <v>1250</v>
      </c>
      <c r="S16" s="47">
        <f t="shared" si="9"/>
        <v>339</v>
      </c>
      <c r="T16" s="47">
        <f t="shared" si="10"/>
        <v>540</v>
      </c>
      <c r="U16" s="90">
        <f t="shared" si="11"/>
        <v>147</v>
      </c>
    </row>
    <row r="17" spans="2:21" ht="13.5">
      <c r="B17" s="46" t="s">
        <v>460</v>
      </c>
      <c r="I17" s="14">
        <v>11</v>
      </c>
      <c r="J17" s="47">
        <f t="shared" si="1"/>
        <v>2369</v>
      </c>
      <c r="K17" s="47">
        <f t="shared" si="2"/>
        <v>569</v>
      </c>
      <c r="L17" s="47">
        <f t="shared" si="0"/>
        <v>1064</v>
      </c>
      <c r="M17" s="47">
        <f t="shared" si="3"/>
        <v>264</v>
      </c>
      <c r="N17" s="47">
        <f t="shared" si="4"/>
        <v>1331</v>
      </c>
      <c r="O17" s="47">
        <f t="shared" si="5"/>
        <v>331</v>
      </c>
      <c r="P17" s="47">
        <f t="shared" si="6"/>
        <v>742</v>
      </c>
      <c r="Q17" s="47">
        <f t="shared" si="7"/>
        <v>182</v>
      </c>
      <c r="R17" s="47">
        <f t="shared" si="8"/>
        <v>1663</v>
      </c>
      <c r="S17" s="47">
        <f t="shared" si="9"/>
        <v>413</v>
      </c>
      <c r="T17" s="47">
        <f t="shared" si="10"/>
        <v>745</v>
      </c>
      <c r="U17" s="90">
        <f t="shared" si="11"/>
        <v>205</v>
      </c>
    </row>
    <row r="18" spans="2:21" ht="15.75">
      <c r="B18" s="86" t="s">
        <v>461</v>
      </c>
      <c r="I18" s="14">
        <v>12</v>
      </c>
      <c r="J18" s="47">
        <f t="shared" si="1"/>
        <v>3041</v>
      </c>
      <c r="K18" s="47">
        <f t="shared" si="2"/>
        <v>672</v>
      </c>
      <c r="L18" s="47">
        <f t="shared" si="0"/>
        <v>1382</v>
      </c>
      <c r="M18" s="47">
        <f t="shared" si="3"/>
        <v>318</v>
      </c>
      <c r="N18" s="47">
        <f t="shared" si="4"/>
        <v>1728</v>
      </c>
      <c r="O18" s="47">
        <f t="shared" si="5"/>
        <v>397</v>
      </c>
      <c r="P18" s="47">
        <f t="shared" si="6"/>
        <v>973</v>
      </c>
      <c r="Q18" s="47">
        <f t="shared" si="7"/>
        <v>231</v>
      </c>
      <c r="R18" s="47">
        <f t="shared" si="8"/>
        <v>2160</v>
      </c>
      <c r="S18" s="47">
        <f t="shared" si="9"/>
        <v>497</v>
      </c>
      <c r="T18" s="47">
        <f t="shared" si="10"/>
        <v>967</v>
      </c>
      <c r="U18" s="90">
        <f t="shared" si="11"/>
        <v>222</v>
      </c>
    </row>
    <row r="19" spans="2:21" ht="13.5">
      <c r="B19" s="46" t="s">
        <v>462</v>
      </c>
      <c r="I19" s="14">
        <v>13</v>
      </c>
      <c r="J19" s="47">
        <f t="shared" si="1"/>
        <v>3822</v>
      </c>
      <c r="K19" s="47">
        <f t="shared" si="2"/>
        <v>781</v>
      </c>
      <c r="L19" s="47">
        <f t="shared" si="0"/>
        <v>1757</v>
      </c>
      <c r="M19" s="47">
        <f t="shared" si="3"/>
        <v>375</v>
      </c>
      <c r="N19" s="47">
        <f t="shared" si="4"/>
        <v>2197</v>
      </c>
      <c r="O19" s="47">
        <f t="shared" si="5"/>
        <v>469</v>
      </c>
      <c r="P19" s="47">
        <f t="shared" si="6"/>
        <v>1261</v>
      </c>
      <c r="Q19" s="47">
        <f t="shared" si="7"/>
        <v>288</v>
      </c>
      <c r="R19" s="47">
        <f t="shared" si="8"/>
        <v>2746</v>
      </c>
      <c r="S19" s="47">
        <f t="shared" si="9"/>
        <v>586</v>
      </c>
      <c r="T19" s="47">
        <f t="shared" si="10"/>
        <v>1230</v>
      </c>
      <c r="U19" s="90">
        <f t="shared" si="11"/>
        <v>263</v>
      </c>
    </row>
    <row r="20" spans="2:21" ht="15.75">
      <c r="B20" s="86" t="s">
        <v>463</v>
      </c>
      <c r="I20" s="14">
        <v>14</v>
      </c>
      <c r="J20" s="47">
        <f t="shared" si="1"/>
        <v>4719</v>
      </c>
      <c r="K20" s="47">
        <f t="shared" si="2"/>
        <v>897</v>
      </c>
      <c r="L20" s="47">
        <f t="shared" si="0"/>
        <v>2195</v>
      </c>
      <c r="M20" s="47">
        <f t="shared" si="3"/>
        <v>438</v>
      </c>
      <c r="N20" s="47">
        <f t="shared" si="4"/>
        <v>2744</v>
      </c>
      <c r="O20" s="47">
        <f t="shared" si="5"/>
        <v>547</v>
      </c>
      <c r="P20" s="47">
        <f t="shared" si="6"/>
        <v>1612</v>
      </c>
      <c r="Q20" s="47">
        <f t="shared" si="7"/>
        <v>351</v>
      </c>
      <c r="R20" s="47">
        <f t="shared" si="8"/>
        <v>3430</v>
      </c>
      <c r="S20" s="47">
        <f t="shared" si="9"/>
        <v>684</v>
      </c>
      <c r="T20" s="47">
        <f t="shared" si="10"/>
        <v>1591</v>
      </c>
      <c r="U20" s="90">
        <f t="shared" si="11"/>
        <v>361</v>
      </c>
    </row>
    <row r="21" spans="2:21" ht="13.5">
      <c r="B21" s="46" t="s">
        <v>464</v>
      </c>
      <c r="I21" s="14">
        <v>15</v>
      </c>
      <c r="J21" s="47">
        <f t="shared" si="1"/>
        <v>5737</v>
      </c>
      <c r="K21" s="47">
        <f t="shared" si="2"/>
        <v>1018</v>
      </c>
      <c r="L21" s="47">
        <f t="shared" si="0"/>
        <v>2700</v>
      </c>
      <c r="M21" s="47">
        <f t="shared" si="3"/>
        <v>505</v>
      </c>
      <c r="N21" s="47">
        <f t="shared" si="4"/>
        <v>3375</v>
      </c>
      <c r="O21" s="47">
        <f t="shared" si="5"/>
        <v>631</v>
      </c>
      <c r="P21" s="47">
        <f t="shared" si="6"/>
        <v>2035</v>
      </c>
      <c r="Q21" s="47">
        <f t="shared" si="7"/>
        <v>423</v>
      </c>
      <c r="R21" s="47">
        <f t="shared" si="8"/>
        <v>4218</v>
      </c>
      <c r="S21" s="47">
        <f t="shared" si="9"/>
        <v>788</v>
      </c>
      <c r="T21" s="47">
        <f t="shared" si="10"/>
        <v>1957</v>
      </c>
      <c r="U21" s="90">
        <f t="shared" si="11"/>
        <v>366</v>
      </c>
    </row>
    <row r="22" spans="2:21" ht="15.75">
      <c r="B22" s="86" t="s">
        <v>465</v>
      </c>
      <c r="I22" s="14">
        <v>16</v>
      </c>
      <c r="J22" s="47">
        <f t="shared" si="1"/>
        <v>6881</v>
      </c>
      <c r="K22" s="47">
        <f t="shared" si="2"/>
        <v>1144</v>
      </c>
      <c r="L22" s="47">
        <f t="shared" si="0"/>
        <v>3276</v>
      </c>
      <c r="M22" s="47">
        <f t="shared" si="3"/>
        <v>576</v>
      </c>
      <c r="N22" s="47">
        <f t="shared" si="4"/>
        <v>4096</v>
      </c>
      <c r="O22" s="47">
        <f t="shared" si="5"/>
        <v>721</v>
      </c>
      <c r="P22" s="47">
        <f t="shared" si="6"/>
        <v>2535</v>
      </c>
      <c r="Q22" s="47">
        <f t="shared" si="7"/>
        <v>500</v>
      </c>
      <c r="R22" s="47">
        <f t="shared" si="8"/>
        <v>5120</v>
      </c>
      <c r="S22" s="47">
        <f t="shared" si="9"/>
        <v>902</v>
      </c>
      <c r="T22" s="47">
        <f>ROUNDDOWN(I22^3*(14+I22)/50,0)</f>
        <v>2457</v>
      </c>
      <c r="U22" s="90">
        <f t="shared" si="11"/>
        <v>500</v>
      </c>
    </row>
    <row r="23" spans="2:21" ht="13.5">
      <c r="B23" s="46" t="s">
        <v>466</v>
      </c>
      <c r="I23" s="14">
        <v>17</v>
      </c>
      <c r="J23" s="47">
        <f t="shared" si="1"/>
        <v>8155</v>
      </c>
      <c r="K23" s="47">
        <f t="shared" si="2"/>
        <v>1274</v>
      </c>
      <c r="L23" s="47">
        <f t="shared" si="0"/>
        <v>3930</v>
      </c>
      <c r="M23" s="47">
        <f t="shared" si="3"/>
        <v>654</v>
      </c>
      <c r="N23" s="47">
        <f t="shared" si="4"/>
        <v>4913</v>
      </c>
      <c r="O23" s="47">
        <f t="shared" si="5"/>
        <v>817</v>
      </c>
      <c r="P23" s="47">
        <f t="shared" si="6"/>
        <v>3120</v>
      </c>
      <c r="Q23" s="47">
        <f t="shared" si="7"/>
        <v>585</v>
      </c>
      <c r="R23" s="47">
        <f t="shared" si="8"/>
        <v>6141</v>
      </c>
      <c r="S23" s="47">
        <f t="shared" si="9"/>
        <v>1021</v>
      </c>
      <c r="T23" s="47">
        <f aca="true" t="shared" si="12" ref="T23:T42">ROUNDDOWN(I23^3*(14+I23)/50,0)</f>
        <v>3046</v>
      </c>
      <c r="U23" s="90">
        <f t="shared" si="11"/>
        <v>589</v>
      </c>
    </row>
    <row r="24" spans="2:21" ht="15.75">
      <c r="B24" s="86" t="s">
        <v>467</v>
      </c>
      <c r="I24" s="14">
        <v>18</v>
      </c>
      <c r="J24" s="47">
        <f t="shared" si="1"/>
        <v>9564</v>
      </c>
      <c r="K24" s="47">
        <f t="shared" si="2"/>
        <v>1409</v>
      </c>
      <c r="L24" s="47">
        <f t="shared" si="0"/>
        <v>4665</v>
      </c>
      <c r="M24" s="47">
        <f t="shared" si="3"/>
        <v>735</v>
      </c>
      <c r="N24" s="47">
        <f t="shared" si="4"/>
        <v>5832</v>
      </c>
      <c r="O24" s="47">
        <f t="shared" si="5"/>
        <v>919</v>
      </c>
      <c r="P24" s="47">
        <f t="shared" si="6"/>
        <v>3798</v>
      </c>
      <c r="Q24" s="47">
        <f t="shared" si="7"/>
        <v>678</v>
      </c>
      <c r="R24" s="47">
        <f t="shared" si="8"/>
        <v>7290</v>
      </c>
      <c r="S24" s="47">
        <f t="shared" si="9"/>
        <v>1149</v>
      </c>
      <c r="T24" s="47">
        <f t="shared" si="12"/>
        <v>3732</v>
      </c>
      <c r="U24" s="90">
        <f t="shared" si="11"/>
        <v>686</v>
      </c>
    </row>
    <row r="25" spans="2:21" ht="15.75">
      <c r="B25" s="86" t="s">
        <v>468</v>
      </c>
      <c r="I25" s="14">
        <v>19</v>
      </c>
      <c r="J25" s="47">
        <f t="shared" si="1"/>
        <v>11111</v>
      </c>
      <c r="K25" s="47">
        <f t="shared" si="2"/>
        <v>1547</v>
      </c>
      <c r="L25" s="47">
        <f t="shared" si="0"/>
        <v>5487</v>
      </c>
      <c r="M25" s="47">
        <f t="shared" si="3"/>
        <v>822</v>
      </c>
      <c r="N25" s="47">
        <f t="shared" si="4"/>
        <v>6859</v>
      </c>
      <c r="O25" s="47">
        <f t="shared" si="5"/>
        <v>1027</v>
      </c>
      <c r="P25" s="47">
        <f t="shared" si="6"/>
        <v>4575</v>
      </c>
      <c r="Q25" s="47">
        <f t="shared" si="7"/>
        <v>777</v>
      </c>
      <c r="R25" s="47">
        <f t="shared" si="8"/>
        <v>8573</v>
      </c>
      <c r="S25" s="47">
        <f t="shared" si="9"/>
        <v>1283</v>
      </c>
      <c r="T25" s="47">
        <f t="shared" si="12"/>
        <v>4526</v>
      </c>
      <c r="U25" s="90">
        <f t="shared" si="11"/>
        <v>794</v>
      </c>
    </row>
    <row r="26" spans="2:21" ht="15.75">
      <c r="B26" s="86" t="s">
        <v>469</v>
      </c>
      <c r="I26" s="14">
        <v>20</v>
      </c>
      <c r="J26" s="47">
        <f t="shared" si="1"/>
        <v>12800</v>
      </c>
      <c r="K26" s="47">
        <f t="shared" si="2"/>
        <v>1689</v>
      </c>
      <c r="L26" s="47">
        <f t="shared" si="0"/>
        <v>6400</v>
      </c>
      <c r="M26" s="47">
        <f t="shared" si="3"/>
        <v>913</v>
      </c>
      <c r="N26" s="47">
        <f t="shared" si="4"/>
        <v>8000</v>
      </c>
      <c r="O26" s="47">
        <f t="shared" si="5"/>
        <v>1141</v>
      </c>
      <c r="P26" s="47">
        <f t="shared" si="6"/>
        <v>5460</v>
      </c>
      <c r="Q26" s="47">
        <f t="shared" si="7"/>
        <v>885</v>
      </c>
      <c r="R26" s="47">
        <f t="shared" si="8"/>
        <v>10000</v>
      </c>
      <c r="S26" s="47">
        <f t="shared" si="9"/>
        <v>1427</v>
      </c>
      <c r="T26" s="47">
        <f t="shared" si="12"/>
        <v>5440</v>
      </c>
      <c r="U26" s="90">
        <f t="shared" si="11"/>
        <v>914</v>
      </c>
    </row>
    <row r="27" spans="9:21" ht="13.5">
      <c r="I27" s="14">
        <v>21</v>
      </c>
      <c r="J27" s="47">
        <f t="shared" si="1"/>
        <v>14632</v>
      </c>
      <c r="K27" s="47">
        <f t="shared" si="2"/>
        <v>1832</v>
      </c>
      <c r="L27" s="47">
        <f t="shared" si="0"/>
        <v>7408</v>
      </c>
      <c r="M27" s="47">
        <f t="shared" si="3"/>
        <v>1008</v>
      </c>
      <c r="N27" s="47">
        <f t="shared" si="4"/>
        <v>9261</v>
      </c>
      <c r="O27" s="47">
        <f t="shared" si="5"/>
        <v>1261</v>
      </c>
      <c r="P27" s="47">
        <f t="shared" si="6"/>
        <v>6458</v>
      </c>
      <c r="Q27" s="47">
        <f t="shared" si="7"/>
        <v>998</v>
      </c>
      <c r="R27" s="47">
        <f t="shared" si="8"/>
        <v>11576</v>
      </c>
      <c r="S27" s="47">
        <f t="shared" si="9"/>
        <v>1576</v>
      </c>
      <c r="T27" s="47">
        <f t="shared" si="12"/>
        <v>6482</v>
      </c>
      <c r="U27" s="90">
        <f t="shared" si="11"/>
        <v>1042</v>
      </c>
    </row>
    <row r="28" spans="9:21" ht="13.5">
      <c r="I28" s="14">
        <v>22</v>
      </c>
      <c r="J28" s="47">
        <f t="shared" si="1"/>
        <v>16610</v>
      </c>
      <c r="K28" s="47">
        <f t="shared" si="2"/>
        <v>1978</v>
      </c>
      <c r="L28" s="47">
        <f t="shared" si="0"/>
        <v>8518</v>
      </c>
      <c r="M28" s="47">
        <f t="shared" si="3"/>
        <v>1110</v>
      </c>
      <c r="N28" s="47">
        <f t="shared" si="4"/>
        <v>10648</v>
      </c>
      <c r="O28" s="47">
        <f t="shared" si="5"/>
        <v>1387</v>
      </c>
      <c r="P28" s="47">
        <f t="shared" si="6"/>
        <v>7577</v>
      </c>
      <c r="Q28" s="47">
        <f t="shared" si="7"/>
        <v>1119</v>
      </c>
      <c r="R28" s="47">
        <f t="shared" si="8"/>
        <v>13310</v>
      </c>
      <c r="S28" s="47">
        <f t="shared" si="9"/>
        <v>1734</v>
      </c>
      <c r="T28" s="47">
        <f t="shared" si="12"/>
        <v>7666</v>
      </c>
      <c r="U28" s="90">
        <f t="shared" si="11"/>
        <v>1184</v>
      </c>
    </row>
    <row r="29" spans="9:21" ht="13.5">
      <c r="I29" s="14">
        <v>23</v>
      </c>
      <c r="J29" s="47">
        <f t="shared" si="1"/>
        <v>18737</v>
      </c>
      <c r="K29" s="47">
        <f t="shared" si="2"/>
        <v>2127</v>
      </c>
      <c r="L29" s="47">
        <f t="shared" si="0"/>
        <v>9733</v>
      </c>
      <c r="M29" s="47">
        <f t="shared" si="3"/>
        <v>1215</v>
      </c>
      <c r="N29" s="47">
        <f t="shared" si="4"/>
        <v>12167</v>
      </c>
      <c r="O29" s="47">
        <f t="shared" si="5"/>
        <v>1519</v>
      </c>
      <c r="P29" s="47">
        <f t="shared" si="6"/>
        <v>8825</v>
      </c>
      <c r="Q29" s="47">
        <f t="shared" si="7"/>
        <v>1248</v>
      </c>
      <c r="R29" s="47">
        <f t="shared" si="8"/>
        <v>15208</v>
      </c>
      <c r="S29" s="47">
        <f t="shared" si="9"/>
        <v>1898</v>
      </c>
      <c r="T29" s="47">
        <f t="shared" si="12"/>
        <v>9003</v>
      </c>
      <c r="U29" s="90">
        <f t="shared" si="11"/>
        <v>1337</v>
      </c>
    </row>
    <row r="30" spans="9:21" ht="13.5">
      <c r="I30" s="14">
        <v>24</v>
      </c>
      <c r="J30" s="47">
        <f t="shared" si="1"/>
        <v>21012</v>
      </c>
      <c r="K30" s="47">
        <f t="shared" si="2"/>
        <v>2275</v>
      </c>
      <c r="L30" s="47">
        <f t="shared" si="0"/>
        <v>11059</v>
      </c>
      <c r="M30" s="47">
        <f t="shared" si="3"/>
        <v>1326</v>
      </c>
      <c r="N30" s="47">
        <f t="shared" si="4"/>
        <v>13824</v>
      </c>
      <c r="O30" s="47">
        <f t="shared" si="5"/>
        <v>1657</v>
      </c>
      <c r="P30" s="47">
        <f t="shared" si="6"/>
        <v>10208</v>
      </c>
      <c r="Q30" s="47">
        <f t="shared" si="7"/>
        <v>1383</v>
      </c>
      <c r="R30" s="47">
        <f t="shared" si="8"/>
        <v>17280</v>
      </c>
      <c r="S30" s="47">
        <f t="shared" si="9"/>
        <v>2072</v>
      </c>
      <c r="T30" s="47">
        <f t="shared" si="12"/>
        <v>10506</v>
      </c>
      <c r="U30" s="90">
        <f t="shared" si="11"/>
        <v>1503</v>
      </c>
    </row>
    <row r="31" spans="9:21" ht="13.5">
      <c r="I31" s="14">
        <v>25</v>
      </c>
      <c r="J31" s="47">
        <f t="shared" si="1"/>
        <v>23437</v>
      </c>
      <c r="K31" s="47">
        <f t="shared" si="2"/>
        <v>2425</v>
      </c>
      <c r="L31" s="47">
        <f t="shared" si="0"/>
        <v>12500</v>
      </c>
      <c r="M31" s="47">
        <f t="shared" si="3"/>
        <v>1441</v>
      </c>
      <c r="N31" s="47">
        <f t="shared" si="4"/>
        <v>15625</v>
      </c>
      <c r="O31" s="47">
        <f t="shared" si="5"/>
        <v>1801</v>
      </c>
      <c r="P31" s="47">
        <f t="shared" si="6"/>
        <v>11735</v>
      </c>
      <c r="Q31" s="47">
        <f t="shared" si="7"/>
        <v>1527</v>
      </c>
      <c r="R31" s="47">
        <f t="shared" si="8"/>
        <v>19531</v>
      </c>
      <c r="S31" s="47">
        <f t="shared" si="9"/>
        <v>2251</v>
      </c>
      <c r="T31" s="47">
        <f t="shared" si="12"/>
        <v>12187</v>
      </c>
      <c r="U31" s="90">
        <f t="shared" si="11"/>
        <v>1681</v>
      </c>
    </row>
    <row r="32" spans="9:21" ht="13.5">
      <c r="I32" s="14">
        <v>26</v>
      </c>
      <c r="J32" s="47">
        <f t="shared" si="1"/>
        <v>26012</v>
      </c>
      <c r="K32" s="47">
        <f t="shared" si="2"/>
        <v>2575</v>
      </c>
      <c r="L32" s="47">
        <f t="shared" si="0"/>
        <v>14060</v>
      </c>
      <c r="M32" s="47">
        <f t="shared" si="3"/>
        <v>1560</v>
      </c>
      <c r="N32" s="47">
        <f t="shared" si="4"/>
        <v>17576</v>
      </c>
      <c r="O32" s="47">
        <f t="shared" si="5"/>
        <v>1951</v>
      </c>
      <c r="P32" s="47">
        <f t="shared" si="6"/>
        <v>13411</v>
      </c>
      <c r="Q32" s="47">
        <f t="shared" si="7"/>
        <v>1676</v>
      </c>
      <c r="R32" s="47">
        <f t="shared" si="8"/>
        <v>21970</v>
      </c>
      <c r="S32" s="47">
        <f t="shared" si="9"/>
        <v>2439</v>
      </c>
      <c r="T32" s="47">
        <f t="shared" si="12"/>
        <v>14060</v>
      </c>
      <c r="U32" s="90">
        <f t="shared" si="11"/>
        <v>1873</v>
      </c>
    </row>
    <row r="33" spans="9:21" ht="13.5">
      <c r="I33" s="14">
        <v>27</v>
      </c>
      <c r="J33" s="47">
        <f t="shared" si="1"/>
        <v>28737</v>
      </c>
      <c r="K33" s="47">
        <f t="shared" si="2"/>
        <v>2725</v>
      </c>
      <c r="L33" s="47">
        <f t="shared" si="0"/>
        <v>15746</v>
      </c>
      <c r="M33" s="47">
        <f t="shared" si="3"/>
        <v>1686</v>
      </c>
      <c r="N33" s="47">
        <f t="shared" si="4"/>
        <v>19683</v>
      </c>
      <c r="O33" s="47">
        <f t="shared" si="5"/>
        <v>2107</v>
      </c>
      <c r="P33" s="47">
        <f t="shared" si="6"/>
        <v>15244</v>
      </c>
      <c r="Q33" s="47">
        <f t="shared" si="7"/>
        <v>1833</v>
      </c>
      <c r="R33" s="47">
        <f t="shared" si="8"/>
        <v>24603</v>
      </c>
      <c r="S33" s="47">
        <f t="shared" si="9"/>
        <v>2633</v>
      </c>
      <c r="T33" s="47">
        <f t="shared" si="12"/>
        <v>16140</v>
      </c>
      <c r="U33" s="90">
        <f t="shared" si="11"/>
        <v>2080</v>
      </c>
    </row>
    <row r="34" spans="9:21" ht="13.5">
      <c r="I34" s="14">
        <v>28</v>
      </c>
      <c r="J34" s="47">
        <f t="shared" si="1"/>
        <v>31610</v>
      </c>
      <c r="K34" s="47">
        <f t="shared" si="2"/>
        <v>2873</v>
      </c>
      <c r="L34" s="47">
        <f t="shared" si="0"/>
        <v>17561</v>
      </c>
      <c r="M34" s="47">
        <f t="shared" si="3"/>
        <v>1815</v>
      </c>
      <c r="N34" s="47">
        <f t="shared" si="4"/>
        <v>21952</v>
      </c>
      <c r="O34" s="47">
        <f t="shared" si="5"/>
        <v>2269</v>
      </c>
      <c r="P34" s="47">
        <f t="shared" si="6"/>
        <v>17242</v>
      </c>
      <c r="Q34" s="47">
        <f t="shared" si="7"/>
        <v>1998</v>
      </c>
      <c r="R34" s="47">
        <f t="shared" si="8"/>
        <v>27440</v>
      </c>
      <c r="S34" s="47">
        <f t="shared" si="9"/>
        <v>2837</v>
      </c>
      <c r="T34" s="47">
        <f t="shared" si="12"/>
        <v>18439</v>
      </c>
      <c r="U34" s="90">
        <f t="shared" si="11"/>
        <v>2299</v>
      </c>
    </row>
    <row r="35" spans="9:21" ht="13.5">
      <c r="I35" s="14">
        <v>29</v>
      </c>
      <c r="J35" s="47">
        <f t="shared" si="1"/>
        <v>34632</v>
      </c>
      <c r="K35" s="47">
        <f t="shared" si="2"/>
        <v>3022</v>
      </c>
      <c r="L35" s="47">
        <f t="shared" si="0"/>
        <v>19511</v>
      </c>
      <c r="M35" s="47">
        <f t="shared" si="3"/>
        <v>1950</v>
      </c>
      <c r="N35" s="47">
        <f t="shared" si="4"/>
        <v>24389</v>
      </c>
      <c r="O35" s="47">
        <f t="shared" si="5"/>
        <v>2437</v>
      </c>
      <c r="P35" s="47">
        <f t="shared" si="6"/>
        <v>19411</v>
      </c>
      <c r="Q35" s="47">
        <f t="shared" si="7"/>
        <v>2169</v>
      </c>
      <c r="R35" s="47">
        <f t="shared" si="8"/>
        <v>30486</v>
      </c>
      <c r="S35" s="47">
        <f t="shared" si="9"/>
        <v>3046</v>
      </c>
      <c r="T35" s="47">
        <f t="shared" si="12"/>
        <v>20974</v>
      </c>
      <c r="U35" s="90">
        <f t="shared" si="11"/>
        <v>2535</v>
      </c>
    </row>
    <row r="36" spans="9:21" ht="13.5">
      <c r="I36" s="14">
        <v>30</v>
      </c>
      <c r="J36" s="47">
        <f t="shared" si="1"/>
        <v>37800</v>
      </c>
      <c r="K36" s="47">
        <f t="shared" si="2"/>
        <v>3168</v>
      </c>
      <c r="L36" s="47">
        <f t="shared" si="0"/>
        <v>21600</v>
      </c>
      <c r="M36" s="47">
        <f t="shared" si="3"/>
        <v>2089</v>
      </c>
      <c r="N36" s="47">
        <f t="shared" si="4"/>
        <v>27000</v>
      </c>
      <c r="O36" s="47">
        <f t="shared" si="5"/>
        <v>2611</v>
      </c>
      <c r="P36" s="47">
        <f t="shared" si="6"/>
        <v>21760</v>
      </c>
      <c r="Q36" s="47">
        <f t="shared" si="7"/>
        <v>2349</v>
      </c>
      <c r="R36" s="47">
        <f t="shared" si="8"/>
        <v>33750</v>
      </c>
      <c r="S36" s="47">
        <f t="shared" si="9"/>
        <v>3264</v>
      </c>
      <c r="T36" s="47">
        <f t="shared" si="12"/>
        <v>23760</v>
      </c>
      <c r="U36" s="90">
        <f t="shared" si="11"/>
        <v>2786</v>
      </c>
    </row>
    <row r="37" spans="9:21" ht="13.5">
      <c r="I37" s="14">
        <v>31</v>
      </c>
      <c r="J37" s="47">
        <f t="shared" si="1"/>
        <v>41111</v>
      </c>
      <c r="K37" s="47">
        <f t="shared" si="2"/>
        <v>3311</v>
      </c>
      <c r="L37" s="47">
        <f t="shared" si="0"/>
        <v>23832</v>
      </c>
      <c r="M37" s="47">
        <f t="shared" si="3"/>
        <v>2232</v>
      </c>
      <c r="N37" s="47">
        <f t="shared" si="4"/>
        <v>29791</v>
      </c>
      <c r="O37" s="47">
        <f t="shared" si="5"/>
        <v>2791</v>
      </c>
      <c r="P37" s="47">
        <f t="shared" si="6"/>
        <v>24294</v>
      </c>
      <c r="Q37" s="47">
        <f t="shared" si="7"/>
        <v>2534</v>
      </c>
      <c r="R37" s="47">
        <f t="shared" si="8"/>
        <v>37238</v>
      </c>
      <c r="S37" s="47">
        <f t="shared" si="9"/>
        <v>3488</v>
      </c>
      <c r="T37" s="47">
        <f t="shared" si="12"/>
        <v>26811</v>
      </c>
      <c r="U37" s="90">
        <f t="shared" si="11"/>
        <v>3051</v>
      </c>
    </row>
    <row r="38" spans="9:21" ht="13.5">
      <c r="I38" s="14">
        <v>32</v>
      </c>
      <c r="J38" s="47">
        <f t="shared" si="1"/>
        <v>44564</v>
      </c>
      <c r="K38" s="47">
        <f t="shared" si="2"/>
        <v>3453</v>
      </c>
      <c r="L38" s="47">
        <f t="shared" si="0"/>
        <v>26214</v>
      </c>
      <c r="M38" s="47">
        <f t="shared" si="3"/>
        <v>2382</v>
      </c>
      <c r="N38" s="47">
        <f t="shared" si="4"/>
        <v>32768</v>
      </c>
      <c r="O38" s="47">
        <f t="shared" si="5"/>
        <v>2977</v>
      </c>
      <c r="P38" s="47">
        <f t="shared" si="6"/>
        <v>27021</v>
      </c>
      <c r="Q38" s="47">
        <f t="shared" si="7"/>
        <v>2727</v>
      </c>
      <c r="R38" s="47">
        <f t="shared" si="8"/>
        <v>40960</v>
      </c>
      <c r="S38" s="47">
        <f t="shared" si="9"/>
        <v>3722</v>
      </c>
      <c r="T38" s="47">
        <f t="shared" si="12"/>
        <v>30146</v>
      </c>
      <c r="U38" s="90">
        <f t="shared" si="11"/>
        <v>3335</v>
      </c>
    </row>
    <row r="39" spans="9:21" ht="13.5">
      <c r="I39" s="14">
        <v>33</v>
      </c>
      <c r="J39" s="47">
        <f t="shared" si="1"/>
        <v>48155</v>
      </c>
      <c r="K39" s="47">
        <f t="shared" si="2"/>
        <v>3591</v>
      </c>
      <c r="L39" s="47">
        <f aca="true" t="shared" si="13" ref="L39:L71">ROUNDDOWN(0.8*(I39^3),0)</f>
        <v>28749</v>
      </c>
      <c r="M39" s="47">
        <f t="shared" si="3"/>
        <v>2535</v>
      </c>
      <c r="N39" s="47">
        <f t="shared" si="4"/>
        <v>35937</v>
      </c>
      <c r="O39" s="47">
        <f t="shared" si="5"/>
        <v>3169</v>
      </c>
      <c r="P39" s="47">
        <f t="shared" si="6"/>
        <v>29949</v>
      </c>
      <c r="Q39" s="47">
        <f t="shared" si="7"/>
        <v>2928</v>
      </c>
      <c r="R39" s="47">
        <f t="shared" si="8"/>
        <v>44921</v>
      </c>
      <c r="S39" s="47">
        <f t="shared" si="9"/>
        <v>3961</v>
      </c>
      <c r="T39" s="47">
        <f t="shared" si="12"/>
        <v>33780</v>
      </c>
      <c r="U39" s="90">
        <f t="shared" si="11"/>
        <v>3634</v>
      </c>
    </row>
    <row r="40" spans="9:21" ht="13.5">
      <c r="I40" s="14">
        <v>34</v>
      </c>
      <c r="J40" s="47">
        <f t="shared" si="1"/>
        <v>51881</v>
      </c>
      <c r="K40" s="47">
        <f t="shared" si="2"/>
        <v>3726</v>
      </c>
      <c r="L40" s="47">
        <f t="shared" si="13"/>
        <v>31443</v>
      </c>
      <c r="M40" s="47">
        <f t="shared" si="3"/>
        <v>2694</v>
      </c>
      <c r="N40" s="47">
        <f t="shared" si="4"/>
        <v>39304</v>
      </c>
      <c r="O40" s="47">
        <f t="shared" si="5"/>
        <v>3367</v>
      </c>
      <c r="P40" s="47">
        <f t="shared" si="6"/>
        <v>33084</v>
      </c>
      <c r="Q40" s="47">
        <f t="shared" si="7"/>
        <v>3135</v>
      </c>
      <c r="R40" s="47">
        <f t="shared" si="8"/>
        <v>49130</v>
      </c>
      <c r="S40" s="47">
        <f t="shared" si="9"/>
        <v>4209</v>
      </c>
      <c r="T40" s="47">
        <f t="shared" si="12"/>
        <v>37731</v>
      </c>
      <c r="U40" s="90">
        <f t="shared" si="11"/>
        <v>3951</v>
      </c>
    </row>
    <row r="41" spans="9:21" ht="13.5">
      <c r="I41" s="14">
        <v>35</v>
      </c>
      <c r="J41" s="47">
        <f t="shared" si="1"/>
        <v>55737</v>
      </c>
      <c r="K41" s="47">
        <f t="shared" si="2"/>
        <v>3856</v>
      </c>
      <c r="L41" s="47">
        <f t="shared" si="13"/>
        <v>34300</v>
      </c>
      <c r="M41" s="47">
        <f t="shared" si="3"/>
        <v>2857</v>
      </c>
      <c r="N41" s="47">
        <f t="shared" si="4"/>
        <v>42875</v>
      </c>
      <c r="O41" s="47">
        <f t="shared" si="5"/>
        <v>3571</v>
      </c>
      <c r="P41" s="47">
        <f t="shared" si="6"/>
        <v>36435</v>
      </c>
      <c r="Q41" s="47">
        <f t="shared" si="7"/>
        <v>3351</v>
      </c>
      <c r="R41" s="47">
        <f t="shared" si="8"/>
        <v>53593</v>
      </c>
      <c r="S41" s="47">
        <f t="shared" si="9"/>
        <v>4463</v>
      </c>
      <c r="T41" s="47">
        <f t="shared" si="12"/>
        <v>42017</v>
      </c>
      <c r="U41" s="90">
        <f t="shared" si="11"/>
        <v>4286</v>
      </c>
    </row>
    <row r="42" spans="9:21" ht="13.5">
      <c r="I42" s="14">
        <v>36</v>
      </c>
      <c r="J42" s="47">
        <f t="shared" si="1"/>
        <v>59719</v>
      </c>
      <c r="K42" s="47">
        <f t="shared" si="2"/>
        <v>3982</v>
      </c>
      <c r="L42" s="47">
        <f t="shared" si="13"/>
        <v>37324</v>
      </c>
      <c r="M42" s="47">
        <f t="shared" si="3"/>
        <v>3024</v>
      </c>
      <c r="N42" s="47">
        <f t="shared" si="4"/>
        <v>46656</v>
      </c>
      <c r="O42" s="47">
        <f t="shared" si="5"/>
        <v>3781</v>
      </c>
      <c r="P42" s="47">
        <f t="shared" si="6"/>
        <v>40007</v>
      </c>
      <c r="Q42" s="47">
        <f t="shared" si="7"/>
        <v>3572</v>
      </c>
      <c r="R42" s="47">
        <f t="shared" si="8"/>
        <v>58320</v>
      </c>
      <c r="S42" s="47">
        <f t="shared" si="9"/>
        <v>4727</v>
      </c>
      <c r="T42" s="47">
        <f t="shared" si="12"/>
        <v>46656</v>
      </c>
      <c r="U42" s="90">
        <f t="shared" si="11"/>
        <v>4639</v>
      </c>
    </row>
    <row r="43" spans="9:21" ht="13.5">
      <c r="I43" s="14">
        <v>37</v>
      </c>
      <c r="J43" s="47">
        <f t="shared" si="1"/>
        <v>63822</v>
      </c>
      <c r="K43" s="47">
        <f t="shared" si="2"/>
        <v>4103</v>
      </c>
      <c r="L43" s="47">
        <f t="shared" si="13"/>
        <v>40522</v>
      </c>
      <c r="M43" s="47">
        <f t="shared" si="3"/>
        <v>3198</v>
      </c>
      <c r="N43" s="47">
        <f t="shared" si="4"/>
        <v>50653</v>
      </c>
      <c r="O43" s="47">
        <f t="shared" si="5"/>
        <v>3997</v>
      </c>
      <c r="P43" s="47">
        <f t="shared" si="6"/>
        <v>43808</v>
      </c>
      <c r="Q43" s="47">
        <f t="shared" si="7"/>
        <v>3801</v>
      </c>
      <c r="R43" s="47">
        <f t="shared" si="8"/>
        <v>63316</v>
      </c>
      <c r="S43" s="47">
        <f t="shared" si="9"/>
        <v>4996</v>
      </c>
      <c r="T43" s="47">
        <f>ROUNDDOWN(I43^3*(32+ROUNDDOWN(I43/2,0))/50,0)</f>
        <v>50653</v>
      </c>
      <c r="U43" s="90">
        <f t="shared" si="11"/>
        <v>3997</v>
      </c>
    </row>
    <row r="44" spans="9:21" ht="13.5">
      <c r="I44" s="14">
        <v>38</v>
      </c>
      <c r="J44" s="47">
        <f t="shared" si="1"/>
        <v>68041</v>
      </c>
      <c r="K44" s="47">
        <f t="shared" si="2"/>
        <v>4219</v>
      </c>
      <c r="L44" s="47">
        <f t="shared" si="13"/>
        <v>43897</v>
      </c>
      <c r="M44" s="47">
        <f t="shared" si="3"/>
        <v>3375</v>
      </c>
      <c r="N44" s="47">
        <f t="shared" si="4"/>
        <v>54872</v>
      </c>
      <c r="O44" s="47">
        <f t="shared" si="5"/>
        <v>4219</v>
      </c>
      <c r="P44" s="47">
        <f t="shared" si="6"/>
        <v>47846</v>
      </c>
      <c r="Q44" s="47">
        <f t="shared" si="7"/>
        <v>4038</v>
      </c>
      <c r="R44" s="47">
        <f t="shared" si="8"/>
        <v>68590</v>
      </c>
      <c r="S44" s="47">
        <f t="shared" si="9"/>
        <v>5274</v>
      </c>
      <c r="T44" s="47">
        <f aca="true" t="shared" si="14" ref="T44:T106">ROUNDDOWN(I44^3*(32+ROUNDDOWN(I44/2,0))/50,0)</f>
        <v>55969</v>
      </c>
      <c r="U44" s="90">
        <f t="shared" si="11"/>
        <v>5316</v>
      </c>
    </row>
    <row r="45" spans="9:21" ht="13.5">
      <c r="I45" s="14">
        <v>39</v>
      </c>
      <c r="J45" s="47">
        <f t="shared" si="1"/>
        <v>72369</v>
      </c>
      <c r="K45" s="47">
        <f t="shared" si="2"/>
        <v>4328</v>
      </c>
      <c r="L45" s="47">
        <f t="shared" si="13"/>
        <v>47455</v>
      </c>
      <c r="M45" s="47">
        <f t="shared" si="3"/>
        <v>3558</v>
      </c>
      <c r="N45" s="47">
        <f t="shared" si="4"/>
        <v>59319</v>
      </c>
      <c r="O45" s="47">
        <f t="shared" si="5"/>
        <v>4447</v>
      </c>
      <c r="P45" s="47">
        <f t="shared" si="6"/>
        <v>52127</v>
      </c>
      <c r="Q45" s="47">
        <f t="shared" si="7"/>
        <v>4281</v>
      </c>
      <c r="R45" s="47">
        <f t="shared" si="8"/>
        <v>74148</v>
      </c>
      <c r="S45" s="47">
        <f t="shared" si="9"/>
        <v>5558</v>
      </c>
      <c r="T45" s="47">
        <f t="shared" si="14"/>
        <v>60505</v>
      </c>
      <c r="U45" s="90">
        <f t="shared" si="11"/>
        <v>4536</v>
      </c>
    </row>
    <row r="46" spans="9:21" ht="13.5">
      <c r="I46" s="14">
        <v>40</v>
      </c>
      <c r="J46" s="47">
        <f t="shared" si="1"/>
        <v>76800</v>
      </c>
      <c r="K46" s="47">
        <f t="shared" si="2"/>
        <v>4431</v>
      </c>
      <c r="L46" s="47">
        <f t="shared" si="13"/>
        <v>51200</v>
      </c>
      <c r="M46" s="47">
        <f t="shared" si="3"/>
        <v>3745</v>
      </c>
      <c r="N46" s="47">
        <f t="shared" si="4"/>
        <v>64000</v>
      </c>
      <c r="O46" s="47">
        <f t="shared" si="5"/>
        <v>4681</v>
      </c>
      <c r="P46" s="47">
        <f t="shared" si="6"/>
        <v>56660</v>
      </c>
      <c r="Q46" s="47">
        <f t="shared" si="7"/>
        <v>4533</v>
      </c>
      <c r="R46" s="47">
        <f t="shared" si="8"/>
        <v>80000</v>
      </c>
      <c r="S46" s="47">
        <f t="shared" si="9"/>
        <v>5852</v>
      </c>
      <c r="T46" s="47">
        <f t="shared" si="14"/>
        <v>66560</v>
      </c>
      <c r="U46" s="90">
        <f t="shared" si="11"/>
        <v>6055</v>
      </c>
    </row>
    <row r="47" spans="9:21" ht="13.5">
      <c r="I47" s="14">
        <v>41</v>
      </c>
      <c r="J47" s="47">
        <f t="shared" si="1"/>
        <v>81326</v>
      </c>
      <c r="K47" s="47">
        <f t="shared" si="2"/>
        <v>4526</v>
      </c>
      <c r="L47" s="47">
        <f t="shared" si="13"/>
        <v>55136</v>
      </c>
      <c r="M47" s="47">
        <f t="shared" si="3"/>
        <v>3936</v>
      </c>
      <c r="N47" s="47">
        <f t="shared" si="4"/>
        <v>68921</v>
      </c>
      <c r="O47" s="47">
        <f t="shared" si="5"/>
        <v>4921</v>
      </c>
      <c r="P47" s="47">
        <f t="shared" si="6"/>
        <v>61450</v>
      </c>
      <c r="Q47" s="47">
        <f t="shared" si="7"/>
        <v>4790</v>
      </c>
      <c r="R47" s="47">
        <f t="shared" si="8"/>
        <v>86151</v>
      </c>
      <c r="S47" s="47">
        <f t="shared" si="9"/>
        <v>6151</v>
      </c>
      <c r="T47" s="47">
        <f t="shared" si="14"/>
        <v>71677</v>
      </c>
      <c r="U47" s="90">
        <f t="shared" si="11"/>
        <v>5117</v>
      </c>
    </row>
    <row r="48" spans="9:21" ht="13.5">
      <c r="I48" s="14">
        <v>42</v>
      </c>
      <c r="J48" s="47">
        <f t="shared" si="1"/>
        <v>85942</v>
      </c>
      <c r="K48" s="47">
        <f t="shared" si="2"/>
        <v>4616</v>
      </c>
      <c r="L48" s="47">
        <f t="shared" si="13"/>
        <v>59270</v>
      </c>
      <c r="M48" s="47">
        <f t="shared" si="3"/>
        <v>4134</v>
      </c>
      <c r="N48" s="47">
        <f t="shared" si="4"/>
        <v>74088</v>
      </c>
      <c r="O48" s="47">
        <f t="shared" si="5"/>
        <v>5167</v>
      </c>
      <c r="P48" s="47">
        <f t="shared" si="6"/>
        <v>66505</v>
      </c>
      <c r="Q48" s="47">
        <f t="shared" si="7"/>
        <v>5055</v>
      </c>
      <c r="R48" s="47">
        <f t="shared" si="8"/>
        <v>92610</v>
      </c>
      <c r="S48" s="47">
        <f t="shared" si="9"/>
        <v>6459</v>
      </c>
      <c r="T48" s="47">
        <f t="shared" si="14"/>
        <v>78533</v>
      </c>
      <c r="U48" s="90">
        <f t="shared" si="11"/>
        <v>6856</v>
      </c>
    </row>
    <row r="49" spans="9:21" ht="13.5">
      <c r="I49" s="14">
        <v>43</v>
      </c>
      <c r="J49" s="47">
        <f t="shared" si="1"/>
        <v>90637</v>
      </c>
      <c r="K49" s="47">
        <f t="shared" si="2"/>
        <v>4695</v>
      </c>
      <c r="L49" s="47">
        <f t="shared" si="13"/>
        <v>63605</v>
      </c>
      <c r="M49" s="47">
        <f t="shared" si="3"/>
        <v>4335</v>
      </c>
      <c r="N49" s="47">
        <f t="shared" si="4"/>
        <v>79507</v>
      </c>
      <c r="O49" s="47">
        <f t="shared" si="5"/>
        <v>5419</v>
      </c>
      <c r="P49" s="47">
        <f t="shared" si="6"/>
        <v>71833</v>
      </c>
      <c r="Q49" s="47">
        <f t="shared" si="7"/>
        <v>5328</v>
      </c>
      <c r="R49" s="47">
        <f t="shared" si="8"/>
        <v>99383</v>
      </c>
      <c r="S49" s="47">
        <f t="shared" si="9"/>
        <v>6773</v>
      </c>
      <c r="T49" s="47">
        <f t="shared" si="14"/>
        <v>84277</v>
      </c>
      <c r="U49" s="90">
        <f t="shared" si="11"/>
        <v>5744</v>
      </c>
    </row>
    <row r="50" spans="9:21" ht="13.5">
      <c r="I50" s="14">
        <v>44</v>
      </c>
      <c r="J50" s="47">
        <f t="shared" si="1"/>
        <v>95406</v>
      </c>
      <c r="K50" s="47">
        <f t="shared" si="2"/>
        <v>4769</v>
      </c>
      <c r="L50" s="47">
        <f t="shared" si="13"/>
        <v>68147</v>
      </c>
      <c r="M50" s="47">
        <f t="shared" si="3"/>
        <v>4542</v>
      </c>
      <c r="N50" s="47">
        <f t="shared" si="4"/>
        <v>85184</v>
      </c>
      <c r="O50" s="47">
        <f t="shared" si="5"/>
        <v>5677</v>
      </c>
      <c r="P50" s="47">
        <f t="shared" si="6"/>
        <v>77440</v>
      </c>
      <c r="Q50" s="47">
        <f t="shared" si="7"/>
        <v>5607</v>
      </c>
      <c r="R50" s="47">
        <f t="shared" si="8"/>
        <v>106480</v>
      </c>
      <c r="S50" s="47">
        <f t="shared" si="9"/>
        <v>7097</v>
      </c>
      <c r="T50" s="47">
        <f t="shared" si="14"/>
        <v>91998</v>
      </c>
      <c r="U50" s="90">
        <f t="shared" si="11"/>
        <v>7721</v>
      </c>
    </row>
    <row r="51" spans="9:21" ht="13.5">
      <c r="I51" s="14">
        <v>45</v>
      </c>
      <c r="J51" s="47">
        <f t="shared" si="1"/>
        <v>100237</v>
      </c>
      <c r="K51" s="47">
        <f t="shared" si="2"/>
        <v>4831</v>
      </c>
      <c r="L51" s="47">
        <f t="shared" si="13"/>
        <v>72900</v>
      </c>
      <c r="M51" s="47">
        <f t="shared" si="3"/>
        <v>4753</v>
      </c>
      <c r="N51" s="47">
        <f t="shared" si="4"/>
        <v>91125</v>
      </c>
      <c r="O51" s="47">
        <f t="shared" si="5"/>
        <v>5941</v>
      </c>
      <c r="P51" s="47">
        <f t="shared" si="6"/>
        <v>83335</v>
      </c>
      <c r="Q51" s="47">
        <f t="shared" si="7"/>
        <v>5895</v>
      </c>
      <c r="R51" s="47">
        <f t="shared" si="8"/>
        <v>113906</v>
      </c>
      <c r="S51" s="47">
        <f t="shared" si="9"/>
        <v>7426</v>
      </c>
      <c r="T51" s="47">
        <f t="shared" si="14"/>
        <v>98415</v>
      </c>
      <c r="U51" s="90">
        <f t="shared" si="11"/>
        <v>6417</v>
      </c>
    </row>
    <row r="52" spans="9:21" ht="13.5">
      <c r="I52" s="14">
        <v>46</v>
      </c>
      <c r="J52" s="47">
        <f t="shared" si="1"/>
        <v>105122</v>
      </c>
      <c r="K52" s="47">
        <f t="shared" si="2"/>
        <v>4885</v>
      </c>
      <c r="L52" s="47">
        <f t="shared" si="13"/>
        <v>77868</v>
      </c>
      <c r="M52" s="47">
        <f t="shared" si="3"/>
        <v>4968</v>
      </c>
      <c r="N52" s="47">
        <f t="shared" si="4"/>
        <v>97336</v>
      </c>
      <c r="O52" s="47">
        <f t="shared" si="5"/>
        <v>6211</v>
      </c>
      <c r="P52" s="47">
        <f t="shared" si="6"/>
        <v>89523</v>
      </c>
      <c r="Q52" s="47">
        <f t="shared" si="7"/>
        <v>6188</v>
      </c>
      <c r="R52" s="47">
        <f t="shared" si="8"/>
        <v>121670</v>
      </c>
      <c r="S52" s="47">
        <f t="shared" si="9"/>
        <v>7764</v>
      </c>
      <c r="T52" s="47">
        <f t="shared" si="14"/>
        <v>107069</v>
      </c>
      <c r="U52" s="90">
        <f t="shared" si="11"/>
        <v>8654</v>
      </c>
    </row>
    <row r="53" spans="3:21" ht="13.5">
      <c r="C53" s="87" t="s">
        <v>453</v>
      </c>
      <c r="I53" s="14">
        <v>47</v>
      </c>
      <c r="J53" s="47">
        <f t="shared" si="1"/>
        <v>110052</v>
      </c>
      <c r="K53" s="47">
        <f t="shared" si="2"/>
        <v>4930</v>
      </c>
      <c r="L53" s="47">
        <f t="shared" si="13"/>
        <v>83058</v>
      </c>
      <c r="M53" s="47">
        <f t="shared" si="3"/>
        <v>5190</v>
      </c>
      <c r="N53" s="47">
        <f t="shared" si="4"/>
        <v>103823</v>
      </c>
      <c r="O53" s="47">
        <f t="shared" si="5"/>
        <v>6487</v>
      </c>
      <c r="P53" s="47">
        <f t="shared" si="6"/>
        <v>96012</v>
      </c>
      <c r="Q53" s="47">
        <f t="shared" si="7"/>
        <v>6489</v>
      </c>
      <c r="R53" s="47">
        <f t="shared" si="8"/>
        <v>129778</v>
      </c>
      <c r="S53" s="47">
        <f t="shared" si="9"/>
        <v>8108</v>
      </c>
      <c r="T53" s="47">
        <f t="shared" si="14"/>
        <v>114205</v>
      </c>
      <c r="U53" s="90">
        <f t="shared" si="11"/>
        <v>7136</v>
      </c>
    </row>
    <row r="54" spans="3:21" ht="13.5">
      <c r="C54" s="87" t="s">
        <v>454</v>
      </c>
      <c r="I54" s="14">
        <v>48</v>
      </c>
      <c r="J54" s="47">
        <f t="shared" si="1"/>
        <v>115015</v>
      </c>
      <c r="K54" s="47">
        <f t="shared" si="2"/>
        <v>4963</v>
      </c>
      <c r="L54" s="47">
        <f t="shared" si="13"/>
        <v>88473</v>
      </c>
      <c r="M54" s="47">
        <f t="shared" si="3"/>
        <v>5415</v>
      </c>
      <c r="N54" s="47">
        <f t="shared" si="4"/>
        <v>110592</v>
      </c>
      <c r="O54" s="47">
        <f t="shared" si="5"/>
        <v>6769</v>
      </c>
      <c r="P54" s="47">
        <f t="shared" si="6"/>
        <v>102810</v>
      </c>
      <c r="Q54" s="47">
        <f t="shared" si="7"/>
        <v>6798</v>
      </c>
      <c r="R54" s="47">
        <f t="shared" si="8"/>
        <v>138240</v>
      </c>
      <c r="S54" s="47">
        <f t="shared" si="9"/>
        <v>8462</v>
      </c>
      <c r="T54" s="47">
        <f t="shared" si="14"/>
        <v>123863</v>
      </c>
      <c r="U54" s="90">
        <f t="shared" si="11"/>
        <v>9658</v>
      </c>
    </row>
    <row r="55" spans="3:21" ht="13.5">
      <c r="C55" s="87" t="s">
        <v>455</v>
      </c>
      <c r="I55" s="14">
        <v>49</v>
      </c>
      <c r="J55" s="47">
        <f t="shared" si="1"/>
        <v>120001</v>
      </c>
      <c r="K55" s="47">
        <f t="shared" si="2"/>
        <v>4986</v>
      </c>
      <c r="L55" s="47">
        <f t="shared" si="13"/>
        <v>94119</v>
      </c>
      <c r="M55" s="47">
        <f t="shared" si="3"/>
        <v>5646</v>
      </c>
      <c r="N55" s="47">
        <f t="shared" si="4"/>
        <v>117649</v>
      </c>
      <c r="O55" s="47">
        <f t="shared" si="5"/>
        <v>7057</v>
      </c>
      <c r="P55" s="47">
        <f t="shared" si="6"/>
        <v>109923</v>
      </c>
      <c r="Q55" s="47">
        <f t="shared" si="7"/>
        <v>7113</v>
      </c>
      <c r="R55" s="47">
        <f t="shared" si="8"/>
        <v>147061</v>
      </c>
      <c r="S55" s="47">
        <f t="shared" si="9"/>
        <v>8821</v>
      </c>
      <c r="T55" s="47">
        <f t="shared" si="14"/>
        <v>131766</v>
      </c>
      <c r="U55" s="90">
        <f t="shared" si="11"/>
        <v>7903</v>
      </c>
    </row>
    <row r="56" spans="3:21" ht="13.5">
      <c r="C56" s="87" t="s">
        <v>456</v>
      </c>
      <c r="I56" s="14">
        <v>50</v>
      </c>
      <c r="J56" s="47">
        <f t="shared" si="1"/>
        <v>125000</v>
      </c>
      <c r="K56" s="47">
        <f t="shared" si="2"/>
        <v>4999</v>
      </c>
      <c r="L56" s="47">
        <f t="shared" si="13"/>
        <v>100000</v>
      </c>
      <c r="M56" s="47">
        <f t="shared" si="3"/>
        <v>5881</v>
      </c>
      <c r="N56" s="47">
        <f t="shared" si="4"/>
        <v>125000</v>
      </c>
      <c r="O56" s="47">
        <f t="shared" si="5"/>
        <v>7351</v>
      </c>
      <c r="P56" s="47">
        <f t="shared" si="6"/>
        <v>117360</v>
      </c>
      <c r="Q56" s="47">
        <f t="shared" si="7"/>
        <v>7437</v>
      </c>
      <c r="R56" s="47">
        <f t="shared" si="8"/>
        <v>156250</v>
      </c>
      <c r="S56" s="47">
        <f t="shared" si="9"/>
        <v>9189</v>
      </c>
      <c r="T56" s="47">
        <f t="shared" si="14"/>
        <v>142500</v>
      </c>
      <c r="U56" s="90">
        <f t="shared" si="11"/>
        <v>10734</v>
      </c>
    </row>
    <row r="57" spans="9:21" ht="13.5">
      <c r="I57" s="14">
        <v>51</v>
      </c>
      <c r="J57" s="47">
        <f>ROUNDDOWN(I57^3*(150-I57)/100,0)</f>
        <v>131324</v>
      </c>
      <c r="K57" s="47">
        <f t="shared" si="2"/>
        <v>6324</v>
      </c>
      <c r="L57" s="47">
        <f t="shared" si="13"/>
        <v>106120</v>
      </c>
      <c r="M57" s="47">
        <f t="shared" si="3"/>
        <v>6120</v>
      </c>
      <c r="N57" s="47">
        <f t="shared" si="4"/>
        <v>132651</v>
      </c>
      <c r="O57" s="47">
        <f t="shared" si="5"/>
        <v>7651</v>
      </c>
      <c r="P57" s="47">
        <f t="shared" si="6"/>
        <v>125126</v>
      </c>
      <c r="Q57" s="47">
        <f t="shared" si="7"/>
        <v>7766</v>
      </c>
      <c r="R57" s="47">
        <f t="shared" si="8"/>
        <v>165813</v>
      </c>
      <c r="S57" s="47">
        <f t="shared" si="9"/>
        <v>9563</v>
      </c>
      <c r="T57" s="47">
        <f t="shared" si="14"/>
        <v>151222</v>
      </c>
      <c r="U57" s="90">
        <f t="shared" si="11"/>
        <v>8722</v>
      </c>
    </row>
    <row r="58" spans="9:21" ht="13.5">
      <c r="I58" s="14">
        <v>52</v>
      </c>
      <c r="J58" s="47">
        <f aca="true" t="shared" si="15" ref="J58:J74">ROUNDDOWN(I58^3*(150-I58)/100,0)</f>
        <v>137795</v>
      </c>
      <c r="K58" s="47">
        <f t="shared" si="2"/>
        <v>6471</v>
      </c>
      <c r="L58" s="47">
        <f t="shared" si="13"/>
        <v>112486</v>
      </c>
      <c r="M58" s="47">
        <f t="shared" si="3"/>
        <v>6366</v>
      </c>
      <c r="N58" s="47">
        <f t="shared" si="4"/>
        <v>140608</v>
      </c>
      <c r="O58" s="47">
        <f t="shared" si="5"/>
        <v>7957</v>
      </c>
      <c r="P58" s="47">
        <f t="shared" si="6"/>
        <v>133229</v>
      </c>
      <c r="Q58" s="47">
        <f t="shared" si="7"/>
        <v>8103</v>
      </c>
      <c r="R58" s="47">
        <f t="shared" si="8"/>
        <v>175760</v>
      </c>
      <c r="S58" s="47">
        <f t="shared" si="9"/>
        <v>9947</v>
      </c>
      <c r="T58" s="47">
        <f t="shared" si="14"/>
        <v>163105</v>
      </c>
      <c r="U58" s="90">
        <f t="shared" si="11"/>
        <v>11883</v>
      </c>
    </row>
    <row r="59" spans="9:21" ht="13.5">
      <c r="I59" s="14">
        <v>53</v>
      </c>
      <c r="J59" s="47">
        <f t="shared" si="15"/>
        <v>144410</v>
      </c>
      <c r="K59" s="47">
        <f t="shared" si="2"/>
        <v>6615</v>
      </c>
      <c r="L59" s="47">
        <f t="shared" si="13"/>
        <v>119101</v>
      </c>
      <c r="M59" s="47">
        <f t="shared" si="3"/>
        <v>6615</v>
      </c>
      <c r="N59" s="47">
        <f t="shared" si="4"/>
        <v>148877</v>
      </c>
      <c r="O59" s="47">
        <f t="shared" si="5"/>
        <v>8269</v>
      </c>
      <c r="P59" s="47">
        <f t="shared" si="6"/>
        <v>141677</v>
      </c>
      <c r="Q59" s="47">
        <f t="shared" si="7"/>
        <v>8448</v>
      </c>
      <c r="R59" s="47">
        <f t="shared" si="8"/>
        <v>186096</v>
      </c>
      <c r="S59" s="47">
        <f t="shared" si="9"/>
        <v>10336</v>
      </c>
      <c r="T59" s="47">
        <f t="shared" si="14"/>
        <v>172697</v>
      </c>
      <c r="U59" s="90">
        <f t="shared" si="11"/>
        <v>9592</v>
      </c>
    </row>
    <row r="60" spans="9:21" ht="13.5">
      <c r="I60" s="14">
        <v>54</v>
      </c>
      <c r="J60" s="47">
        <f t="shared" si="15"/>
        <v>151165</v>
      </c>
      <c r="K60" s="47">
        <f t="shared" si="2"/>
        <v>6755</v>
      </c>
      <c r="L60" s="47">
        <f t="shared" si="13"/>
        <v>125971</v>
      </c>
      <c r="M60" s="47">
        <f t="shared" si="3"/>
        <v>6870</v>
      </c>
      <c r="N60" s="47">
        <f t="shared" si="4"/>
        <v>157464</v>
      </c>
      <c r="O60" s="47">
        <f t="shared" si="5"/>
        <v>8587</v>
      </c>
      <c r="P60" s="47">
        <f t="shared" si="6"/>
        <v>150476</v>
      </c>
      <c r="Q60" s="47">
        <f t="shared" si="7"/>
        <v>8799</v>
      </c>
      <c r="R60" s="47">
        <f t="shared" si="8"/>
        <v>196830</v>
      </c>
      <c r="S60" s="47">
        <f t="shared" si="9"/>
        <v>10734</v>
      </c>
      <c r="T60" s="47">
        <f t="shared" si="14"/>
        <v>185807</v>
      </c>
      <c r="U60" s="90">
        <f t="shared" si="11"/>
        <v>13110</v>
      </c>
    </row>
    <row r="61" spans="9:21" ht="13.5">
      <c r="I61" s="14">
        <v>55</v>
      </c>
      <c r="J61" s="47">
        <f t="shared" si="15"/>
        <v>158056</v>
      </c>
      <c r="K61" s="47">
        <f t="shared" si="2"/>
        <v>6891</v>
      </c>
      <c r="L61" s="47">
        <f t="shared" si="13"/>
        <v>133100</v>
      </c>
      <c r="M61" s="47">
        <f t="shared" si="3"/>
        <v>7129</v>
      </c>
      <c r="N61" s="47">
        <f t="shared" si="4"/>
        <v>166375</v>
      </c>
      <c r="O61" s="47">
        <f t="shared" si="5"/>
        <v>8911</v>
      </c>
      <c r="P61" s="47">
        <f t="shared" si="6"/>
        <v>159635</v>
      </c>
      <c r="Q61" s="47">
        <f t="shared" si="7"/>
        <v>9159</v>
      </c>
      <c r="R61" s="47">
        <f t="shared" si="8"/>
        <v>207968</v>
      </c>
      <c r="S61" s="47">
        <f t="shared" si="9"/>
        <v>11138</v>
      </c>
      <c r="T61" s="47">
        <f t="shared" si="14"/>
        <v>196322</v>
      </c>
      <c r="U61" s="90">
        <f t="shared" si="11"/>
        <v>10515</v>
      </c>
    </row>
    <row r="62" spans="3:21" ht="15.75">
      <c r="C62" s="86" t="s">
        <v>451</v>
      </c>
      <c r="I62" s="14">
        <v>56</v>
      </c>
      <c r="J62" s="47">
        <f t="shared" si="15"/>
        <v>165079</v>
      </c>
      <c r="K62" s="47">
        <f t="shared" si="2"/>
        <v>7023</v>
      </c>
      <c r="L62" s="47">
        <f t="shared" si="13"/>
        <v>140492</v>
      </c>
      <c r="M62" s="47">
        <f t="shared" si="3"/>
        <v>7392</v>
      </c>
      <c r="N62" s="47">
        <f t="shared" si="4"/>
        <v>175616</v>
      </c>
      <c r="O62" s="47">
        <f t="shared" si="5"/>
        <v>9241</v>
      </c>
      <c r="P62" s="47">
        <f t="shared" si="6"/>
        <v>169159</v>
      </c>
      <c r="Q62" s="47">
        <f t="shared" si="7"/>
        <v>9524</v>
      </c>
      <c r="R62" s="47">
        <f t="shared" si="8"/>
        <v>219520</v>
      </c>
      <c r="S62" s="47">
        <f t="shared" si="9"/>
        <v>11552</v>
      </c>
      <c r="T62" s="47">
        <f t="shared" si="14"/>
        <v>210739</v>
      </c>
      <c r="U62" s="90">
        <f t="shared" si="11"/>
        <v>14417</v>
      </c>
    </row>
    <row r="63" spans="6:21" ht="13.5">
      <c r="F63">
        <f>IF(MOD(I75,3)=0,0,IF(MOD(I75,3)=1,0.004,0.006))</f>
        <v>0</v>
      </c>
      <c r="I63" s="14">
        <v>57</v>
      </c>
      <c r="J63" s="47">
        <f t="shared" si="15"/>
        <v>172229</v>
      </c>
      <c r="K63" s="47">
        <f t="shared" si="2"/>
        <v>7150</v>
      </c>
      <c r="L63" s="47">
        <f t="shared" si="13"/>
        <v>148154</v>
      </c>
      <c r="M63" s="47">
        <f t="shared" si="3"/>
        <v>7662</v>
      </c>
      <c r="N63" s="47">
        <f t="shared" si="4"/>
        <v>185193</v>
      </c>
      <c r="O63" s="47">
        <f t="shared" si="5"/>
        <v>9577</v>
      </c>
      <c r="P63" s="47">
        <f t="shared" si="6"/>
        <v>179056</v>
      </c>
      <c r="Q63" s="47">
        <f t="shared" si="7"/>
        <v>9897</v>
      </c>
      <c r="R63" s="47">
        <f t="shared" si="8"/>
        <v>231491</v>
      </c>
      <c r="S63" s="47">
        <f t="shared" si="9"/>
        <v>11971</v>
      </c>
      <c r="T63" s="47">
        <f t="shared" si="14"/>
        <v>222231</v>
      </c>
      <c r="U63" s="90">
        <f t="shared" si="11"/>
        <v>11492</v>
      </c>
    </row>
    <row r="64" spans="9:21" ht="13.5">
      <c r="I64" s="14">
        <v>58</v>
      </c>
      <c r="J64" s="47">
        <f t="shared" si="15"/>
        <v>179503</v>
      </c>
      <c r="K64" s="47">
        <f t="shared" si="2"/>
        <v>7274</v>
      </c>
      <c r="L64" s="47">
        <f t="shared" si="13"/>
        <v>156089</v>
      </c>
      <c r="M64" s="47">
        <f t="shared" si="3"/>
        <v>7935</v>
      </c>
      <c r="N64" s="47">
        <f t="shared" si="4"/>
        <v>195112</v>
      </c>
      <c r="O64" s="47">
        <f t="shared" si="5"/>
        <v>9919</v>
      </c>
      <c r="P64" s="47">
        <f t="shared" si="6"/>
        <v>189334</v>
      </c>
      <c r="Q64" s="47">
        <f t="shared" si="7"/>
        <v>10278</v>
      </c>
      <c r="R64" s="47">
        <f t="shared" si="8"/>
        <v>243890</v>
      </c>
      <c r="S64" s="47">
        <f t="shared" si="9"/>
        <v>12399</v>
      </c>
      <c r="T64" s="47">
        <f t="shared" si="14"/>
        <v>238036</v>
      </c>
      <c r="U64" s="90">
        <f t="shared" si="11"/>
        <v>15805</v>
      </c>
    </row>
    <row r="65" spans="9:21" ht="13.5">
      <c r="I65" s="14">
        <v>59</v>
      </c>
      <c r="J65" s="47">
        <f t="shared" si="15"/>
        <v>186894</v>
      </c>
      <c r="K65" s="47">
        <f t="shared" si="2"/>
        <v>7391</v>
      </c>
      <c r="L65" s="47">
        <f t="shared" si="13"/>
        <v>164303</v>
      </c>
      <c r="M65" s="47">
        <f t="shared" si="3"/>
        <v>8214</v>
      </c>
      <c r="N65" s="47">
        <f t="shared" si="4"/>
        <v>205379</v>
      </c>
      <c r="O65" s="47">
        <f t="shared" si="5"/>
        <v>10267</v>
      </c>
      <c r="P65" s="47">
        <f t="shared" si="6"/>
        <v>199999</v>
      </c>
      <c r="Q65" s="47">
        <f t="shared" si="7"/>
        <v>10665</v>
      </c>
      <c r="R65" s="47">
        <f t="shared" si="8"/>
        <v>256723</v>
      </c>
      <c r="S65" s="47">
        <f t="shared" si="9"/>
        <v>12833</v>
      </c>
      <c r="T65" s="47">
        <f t="shared" si="14"/>
        <v>250562</v>
      </c>
      <c r="U65" s="90">
        <f t="shared" si="11"/>
        <v>12526</v>
      </c>
    </row>
    <row r="66" spans="9:21" ht="13.5">
      <c r="I66" s="14">
        <v>60</v>
      </c>
      <c r="J66" s="47">
        <f t="shared" si="15"/>
        <v>194400</v>
      </c>
      <c r="K66" s="47">
        <f t="shared" si="2"/>
        <v>7506</v>
      </c>
      <c r="L66" s="47">
        <f t="shared" si="13"/>
        <v>172800</v>
      </c>
      <c r="M66" s="47">
        <f t="shared" si="3"/>
        <v>8497</v>
      </c>
      <c r="N66" s="47">
        <f t="shared" si="4"/>
        <v>216000</v>
      </c>
      <c r="O66" s="47">
        <f t="shared" si="5"/>
        <v>10621</v>
      </c>
      <c r="P66" s="47">
        <f t="shared" si="6"/>
        <v>211060</v>
      </c>
      <c r="Q66" s="47">
        <f t="shared" si="7"/>
        <v>11061</v>
      </c>
      <c r="R66" s="47">
        <f t="shared" si="8"/>
        <v>270000</v>
      </c>
      <c r="S66" s="47">
        <f t="shared" si="9"/>
        <v>13277</v>
      </c>
      <c r="T66" s="47">
        <f t="shared" si="14"/>
        <v>267840</v>
      </c>
      <c r="U66" s="90">
        <f t="shared" si="11"/>
        <v>17278</v>
      </c>
    </row>
    <row r="67" spans="9:21" ht="13.5">
      <c r="I67" s="14">
        <v>61</v>
      </c>
      <c r="J67" s="47">
        <f t="shared" si="15"/>
        <v>202013</v>
      </c>
      <c r="K67" s="47">
        <f t="shared" si="2"/>
        <v>7613</v>
      </c>
      <c r="L67" s="47">
        <f t="shared" si="13"/>
        <v>181584</v>
      </c>
      <c r="M67" s="47">
        <f t="shared" si="3"/>
        <v>8784</v>
      </c>
      <c r="N67" s="47">
        <f t="shared" si="4"/>
        <v>226981</v>
      </c>
      <c r="O67" s="47">
        <f t="shared" si="5"/>
        <v>10981</v>
      </c>
      <c r="P67" s="47">
        <f t="shared" si="6"/>
        <v>222522</v>
      </c>
      <c r="Q67" s="47">
        <f t="shared" si="7"/>
        <v>11462</v>
      </c>
      <c r="R67" s="47">
        <f t="shared" si="8"/>
        <v>283726</v>
      </c>
      <c r="S67" s="47">
        <f t="shared" si="9"/>
        <v>13726</v>
      </c>
      <c r="T67" s="47">
        <f t="shared" si="14"/>
        <v>281456</v>
      </c>
      <c r="U67" s="90">
        <f t="shared" si="11"/>
        <v>13616</v>
      </c>
    </row>
    <row r="68" spans="9:21" ht="13.5">
      <c r="I68" s="14">
        <v>62</v>
      </c>
      <c r="J68" s="47">
        <f t="shared" si="15"/>
        <v>209728</v>
      </c>
      <c r="K68" s="47">
        <f t="shared" si="2"/>
        <v>7715</v>
      </c>
      <c r="L68" s="47">
        <f t="shared" si="13"/>
        <v>190662</v>
      </c>
      <c r="M68" s="47">
        <f t="shared" si="3"/>
        <v>9078</v>
      </c>
      <c r="N68" s="47">
        <f t="shared" si="4"/>
        <v>238328</v>
      </c>
      <c r="O68" s="47">
        <f t="shared" si="5"/>
        <v>11347</v>
      </c>
      <c r="P68" s="47">
        <f t="shared" si="6"/>
        <v>234393</v>
      </c>
      <c r="Q68" s="47">
        <f t="shared" si="7"/>
        <v>11871</v>
      </c>
      <c r="R68" s="47">
        <f t="shared" si="8"/>
        <v>297910</v>
      </c>
      <c r="S68" s="47">
        <f t="shared" si="9"/>
        <v>14184</v>
      </c>
      <c r="T68" s="47">
        <f t="shared" si="14"/>
        <v>300293</v>
      </c>
      <c r="U68" s="90">
        <f t="shared" si="11"/>
        <v>18837</v>
      </c>
    </row>
    <row r="69" spans="9:21" ht="13.5">
      <c r="I69" s="14">
        <v>63</v>
      </c>
      <c r="J69" s="47">
        <f t="shared" si="15"/>
        <v>217540</v>
      </c>
      <c r="K69" s="47">
        <f t="shared" si="2"/>
        <v>7812</v>
      </c>
      <c r="L69" s="47">
        <f t="shared" si="13"/>
        <v>200037</v>
      </c>
      <c r="M69" s="47">
        <f t="shared" si="3"/>
        <v>9375</v>
      </c>
      <c r="N69" s="47">
        <f t="shared" si="4"/>
        <v>250047</v>
      </c>
      <c r="O69" s="47">
        <f t="shared" si="5"/>
        <v>11719</v>
      </c>
      <c r="P69" s="47">
        <f t="shared" si="6"/>
        <v>246681</v>
      </c>
      <c r="Q69" s="47">
        <f t="shared" si="7"/>
        <v>12288</v>
      </c>
      <c r="R69" s="47">
        <f t="shared" si="8"/>
        <v>312558</v>
      </c>
      <c r="S69" s="47">
        <f t="shared" si="9"/>
        <v>14648</v>
      </c>
      <c r="T69" s="47">
        <f t="shared" si="14"/>
        <v>315059</v>
      </c>
      <c r="U69" s="90">
        <f t="shared" si="11"/>
        <v>14766</v>
      </c>
    </row>
    <row r="70" spans="9:21" ht="13.5">
      <c r="I70" s="14">
        <v>64</v>
      </c>
      <c r="J70" s="47">
        <f t="shared" si="15"/>
        <v>225443</v>
      </c>
      <c r="K70" s="47">
        <f t="shared" si="2"/>
        <v>7903</v>
      </c>
      <c r="L70" s="47">
        <f t="shared" si="13"/>
        <v>209715</v>
      </c>
      <c r="M70" s="47">
        <f t="shared" si="3"/>
        <v>9678</v>
      </c>
      <c r="N70" s="47">
        <f t="shared" si="4"/>
        <v>262144</v>
      </c>
      <c r="O70" s="47">
        <f t="shared" si="5"/>
        <v>12097</v>
      </c>
      <c r="P70" s="47">
        <f t="shared" si="6"/>
        <v>259392</v>
      </c>
      <c r="Q70" s="47">
        <f t="shared" si="7"/>
        <v>12711</v>
      </c>
      <c r="R70" s="47">
        <f t="shared" si="8"/>
        <v>327680</v>
      </c>
      <c r="S70" s="47">
        <f t="shared" si="9"/>
        <v>15122</v>
      </c>
      <c r="T70" s="47">
        <f t="shared" si="14"/>
        <v>335544</v>
      </c>
      <c r="U70" s="90">
        <f t="shared" si="11"/>
        <v>20485</v>
      </c>
    </row>
    <row r="71" spans="2:21" ht="13.5">
      <c r="B71" t="s">
        <v>470</v>
      </c>
      <c r="I71" s="14">
        <v>65</v>
      </c>
      <c r="J71" s="47">
        <f t="shared" si="15"/>
        <v>233431</v>
      </c>
      <c r="K71" s="47">
        <f t="shared" si="2"/>
        <v>7988</v>
      </c>
      <c r="L71" s="47">
        <f t="shared" si="13"/>
        <v>219700</v>
      </c>
      <c r="M71" s="47">
        <f t="shared" si="3"/>
        <v>9985</v>
      </c>
      <c r="N71" s="47">
        <f t="shared" si="4"/>
        <v>274625</v>
      </c>
      <c r="O71" s="47">
        <f t="shared" si="5"/>
        <v>12481</v>
      </c>
      <c r="P71" s="47">
        <f t="shared" si="6"/>
        <v>272535</v>
      </c>
      <c r="Q71" s="47">
        <f t="shared" si="7"/>
        <v>13143</v>
      </c>
      <c r="R71" s="47">
        <f t="shared" si="8"/>
        <v>343281</v>
      </c>
      <c r="S71" s="47">
        <f t="shared" si="9"/>
        <v>15601</v>
      </c>
      <c r="T71" s="47">
        <f t="shared" si="14"/>
        <v>351520</v>
      </c>
      <c r="U71" s="90">
        <f t="shared" si="11"/>
        <v>15976</v>
      </c>
    </row>
    <row r="72" spans="9:21" ht="13.5">
      <c r="I72" s="14">
        <v>66</v>
      </c>
      <c r="J72" s="47">
        <f t="shared" si="15"/>
        <v>241496</v>
      </c>
      <c r="K72" s="47">
        <f t="shared" si="2"/>
        <v>8065</v>
      </c>
      <c r="L72" s="47">
        <f aca="true" t="shared" si="16" ref="L72:L106">ROUNDDOWN(0.8*(I72^3),0)</f>
        <v>229996</v>
      </c>
      <c r="M72" s="47">
        <f t="shared" si="3"/>
        <v>10296</v>
      </c>
      <c r="N72" s="47">
        <f t="shared" si="4"/>
        <v>287496</v>
      </c>
      <c r="O72" s="47">
        <f t="shared" si="5"/>
        <v>12871</v>
      </c>
      <c r="P72" s="47">
        <f t="shared" si="6"/>
        <v>286115</v>
      </c>
      <c r="Q72" s="47">
        <f t="shared" si="7"/>
        <v>13580</v>
      </c>
      <c r="R72" s="47">
        <f t="shared" si="8"/>
        <v>359370</v>
      </c>
      <c r="S72" s="47">
        <f t="shared" si="9"/>
        <v>16089</v>
      </c>
      <c r="T72" s="47">
        <f t="shared" si="14"/>
        <v>373744</v>
      </c>
      <c r="U72" s="90">
        <f t="shared" si="11"/>
        <v>22224</v>
      </c>
    </row>
    <row r="73" spans="9:21" ht="13.5">
      <c r="I73" s="14">
        <v>67</v>
      </c>
      <c r="J73" s="47">
        <f t="shared" si="15"/>
        <v>249633</v>
      </c>
      <c r="K73" s="47">
        <f aca="true" t="shared" si="17" ref="K73:K106">J73-J72</f>
        <v>8137</v>
      </c>
      <c r="L73" s="47">
        <f t="shared" si="16"/>
        <v>240610</v>
      </c>
      <c r="M73" s="47">
        <f aca="true" t="shared" si="18" ref="M73:M106">L73-L72</f>
        <v>10614</v>
      </c>
      <c r="N73" s="47">
        <f aca="true" t="shared" si="19" ref="N73:N106">I73^3</f>
        <v>300763</v>
      </c>
      <c r="O73" s="47">
        <f aca="true" t="shared" si="20" ref="O73:O106">N73-N72</f>
        <v>13267</v>
      </c>
      <c r="P73" s="47">
        <f aca="true" t="shared" si="21" ref="P73:P106">ROUNDDOWN(1.2*I73^3-15*I73^2+100*I73-140,0)</f>
        <v>300140</v>
      </c>
      <c r="Q73" s="47">
        <f aca="true" t="shared" si="22" ref="Q73:Q106">P73-P72</f>
        <v>14025</v>
      </c>
      <c r="R73" s="47">
        <f aca="true" t="shared" si="23" ref="R73:R106">ROUNDDOWN(1.25*(I73^3),0)</f>
        <v>375953</v>
      </c>
      <c r="S73" s="47">
        <f aca="true" t="shared" si="24" ref="S73:S106">R73-R72</f>
        <v>16583</v>
      </c>
      <c r="T73" s="47">
        <f t="shared" si="14"/>
        <v>390991</v>
      </c>
      <c r="U73" s="90">
        <f aca="true" t="shared" si="25" ref="U73:U106">T73-T72</f>
        <v>17247</v>
      </c>
    </row>
    <row r="74" spans="9:21" ht="13.5">
      <c r="I74" s="14">
        <v>68</v>
      </c>
      <c r="J74" s="47">
        <f t="shared" si="15"/>
        <v>257834</v>
      </c>
      <c r="K74" s="47">
        <f t="shared" si="17"/>
        <v>8201</v>
      </c>
      <c r="L74" s="47">
        <f t="shared" si="16"/>
        <v>251545</v>
      </c>
      <c r="M74" s="47">
        <f t="shared" si="18"/>
        <v>10935</v>
      </c>
      <c r="N74" s="47">
        <f t="shared" si="19"/>
        <v>314432</v>
      </c>
      <c r="O74" s="47">
        <f t="shared" si="20"/>
        <v>13669</v>
      </c>
      <c r="P74" s="47">
        <f t="shared" si="21"/>
        <v>314618</v>
      </c>
      <c r="Q74" s="47">
        <f t="shared" si="22"/>
        <v>14478</v>
      </c>
      <c r="R74" s="47">
        <f t="shared" si="23"/>
        <v>393040</v>
      </c>
      <c r="S74" s="47">
        <f t="shared" si="24"/>
        <v>17087</v>
      </c>
      <c r="T74" s="47">
        <f t="shared" si="14"/>
        <v>415050</v>
      </c>
      <c r="U74" s="90">
        <f t="shared" si="25"/>
        <v>24059</v>
      </c>
    </row>
    <row r="75" spans="6:21" ht="13.5">
      <c r="F75">
        <f>(I75-68)/3+H75</f>
        <v>0.3333333333333333</v>
      </c>
      <c r="G75">
        <f>ROUNDDOWN(I75^3*((150+ROUNDDOWN((I75-68)/3,0)+IF(MOD(I75,3)=0,0,IF(MOD(I75,3)=1,0.004,0.006)))-I75)/100,0)</f>
        <v>266092</v>
      </c>
      <c r="H75">
        <f>IF(MOD(I75,3)=0,0,IF(MOD(I75,3)=1,0.004,0.006))</f>
        <v>0</v>
      </c>
      <c r="I75" s="14">
        <v>69</v>
      </c>
      <c r="J75" s="47">
        <f>ROUNDDOWN((I75^3)*((150+ROUNDDOWN((I75-68)/3,0)+IF(MOD(I75,3)=0,0,IF(MOD(I75,3)=1,0.004,0.006)))-I75)/100,0)</f>
        <v>266092</v>
      </c>
      <c r="K75" s="47">
        <f t="shared" si="17"/>
        <v>8258</v>
      </c>
      <c r="L75" s="47">
        <f t="shared" si="16"/>
        <v>262807</v>
      </c>
      <c r="M75" s="47">
        <f t="shared" si="18"/>
        <v>11262</v>
      </c>
      <c r="N75" s="47">
        <f t="shared" si="19"/>
        <v>328509</v>
      </c>
      <c r="O75" s="47">
        <f t="shared" si="20"/>
        <v>14077</v>
      </c>
      <c r="P75" s="47">
        <f t="shared" si="21"/>
        <v>329555</v>
      </c>
      <c r="Q75" s="47">
        <f t="shared" si="22"/>
        <v>14937</v>
      </c>
      <c r="R75" s="47">
        <f t="shared" si="23"/>
        <v>410636</v>
      </c>
      <c r="S75" s="47">
        <f t="shared" si="24"/>
        <v>17596</v>
      </c>
      <c r="T75" s="47">
        <f t="shared" si="14"/>
        <v>433631</v>
      </c>
      <c r="U75" s="90">
        <f t="shared" si="25"/>
        <v>18581</v>
      </c>
    </row>
    <row r="76" spans="6:21" ht="13.5">
      <c r="F76">
        <f aca="true" t="shared" si="26" ref="F76:F104">(I76-68)/3+H76</f>
        <v>0.6706666666666666</v>
      </c>
      <c r="G76">
        <f aca="true" t="shared" si="27" ref="G76:G104">ROUNDDOWN(I76^3*((150+ROUNDDOWN((I76-68)/3,0)+IF(MOD(I76,3)=0,0,IF(MOD(I76,3)=1,0.004,0.006)))-I76)/100,0)</f>
        <v>274413</v>
      </c>
      <c r="H76">
        <f aca="true" t="shared" si="28" ref="H76:H104">IF(MOD(I76,3)=0,0,IF(MOD(I76,3)=1,0.004,0.006))</f>
        <v>0.004</v>
      </c>
      <c r="I76" s="14">
        <v>70</v>
      </c>
      <c r="J76" s="47">
        <f aca="true" t="shared" si="29" ref="J76:J91">ROUNDDOWN((I76^3)*((150+ROUNDDOWN((I76-68)/3,0)+IF(MOD(I76,3)=0,0,IF(MOD(I76,3)=1,0.004,0.006)))-I76)/100,0)</f>
        <v>274413</v>
      </c>
      <c r="K76" s="47">
        <f t="shared" si="17"/>
        <v>8321</v>
      </c>
      <c r="L76" s="47">
        <f t="shared" si="16"/>
        <v>274400</v>
      </c>
      <c r="M76" s="47">
        <f t="shared" si="18"/>
        <v>11593</v>
      </c>
      <c r="N76" s="47">
        <f t="shared" si="19"/>
        <v>343000</v>
      </c>
      <c r="O76" s="47">
        <f t="shared" si="20"/>
        <v>14491</v>
      </c>
      <c r="P76" s="47">
        <f t="shared" si="21"/>
        <v>344960</v>
      </c>
      <c r="Q76" s="47">
        <f t="shared" si="22"/>
        <v>15405</v>
      </c>
      <c r="R76" s="47">
        <f t="shared" si="23"/>
        <v>428750</v>
      </c>
      <c r="S76" s="47">
        <f t="shared" si="24"/>
        <v>18114</v>
      </c>
      <c r="T76" s="47">
        <f t="shared" si="14"/>
        <v>459620</v>
      </c>
      <c r="U76" s="90">
        <f t="shared" si="25"/>
        <v>25989</v>
      </c>
    </row>
    <row r="77" spans="6:21" ht="13.5">
      <c r="F77">
        <f t="shared" si="26"/>
        <v>1.006</v>
      </c>
      <c r="G77">
        <f t="shared" si="27"/>
        <v>286350</v>
      </c>
      <c r="H77">
        <f t="shared" si="28"/>
        <v>0.006</v>
      </c>
      <c r="I77" s="14">
        <v>71</v>
      </c>
      <c r="J77" s="47">
        <f t="shared" si="29"/>
        <v>286350</v>
      </c>
      <c r="K77" s="47">
        <f t="shared" si="17"/>
        <v>11937</v>
      </c>
      <c r="L77" s="47">
        <f t="shared" si="16"/>
        <v>286328</v>
      </c>
      <c r="M77" s="47">
        <f t="shared" si="18"/>
        <v>11928</v>
      </c>
      <c r="N77" s="47">
        <f t="shared" si="19"/>
        <v>357911</v>
      </c>
      <c r="O77" s="47">
        <f t="shared" si="20"/>
        <v>14911</v>
      </c>
      <c r="P77" s="47">
        <f t="shared" si="21"/>
        <v>360838</v>
      </c>
      <c r="Q77" s="47">
        <f t="shared" si="22"/>
        <v>15878</v>
      </c>
      <c r="R77" s="47">
        <f t="shared" si="23"/>
        <v>447388</v>
      </c>
      <c r="S77" s="47">
        <f t="shared" si="24"/>
        <v>18638</v>
      </c>
      <c r="T77" s="47">
        <f t="shared" si="14"/>
        <v>479600</v>
      </c>
      <c r="U77" s="90">
        <f t="shared" si="25"/>
        <v>19980</v>
      </c>
    </row>
    <row r="78" spans="6:21" ht="13.5">
      <c r="F78">
        <f t="shared" si="26"/>
        <v>1.3333333333333333</v>
      </c>
      <c r="G78">
        <f t="shared" si="27"/>
        <v>294865</v>
      </c>
      <c r="H78">
        <f t="shared" si="28"/>
        <v>0</v>
      </c>
      <c r="I78" s="14">
        <v>72</v>
      </c>
      <c r="J78" s="47">
        <f t="shared" si="29"/>
        <v>294865</v>
      </c>
      <c r="K78" s="47">
        <f t="shared" si="17"/>
        <v>8515</v>
      </c>
      <c r="L78" s="47">
        <f t="shared" si="16"/>
        <v>298598</v>
      </c>
      <c r="M78" s="47">
        <f t="shared" si="18"/>
        <v>12270</v>
      </c>
      <c r="N78" s="47">
        <f t="shared" si="19"/>
        <v>373248</v>
      </c>
      <c r="O78" s="47">
        <f t="shared" si="20"/>
        <v>15337</v>
      </c>
      <c r="P78" s="47">
        <f t="shared" si="21"/>
        <v>377197</v>
      </c>
      <c r="Q78" s="47">
        <f t="shared" si="22"/>
        <v>16359</v>
      </c>
      <c r="R78" s="47">
        <f t="shared" si="23"/>
        <v>466560</v>
      </c>
      <c r="S78" s="47">
        <f t="shared" si="24"/>
        <v>19172</v>
      </c>
      <c r="T78" s="47">
        <f t="shared" si="14"/>
        <v>507617</v>
      </c>
      <c r="U78" s="90">
        <f t="shared" si="25"/>
        <v>28017</v>
      </c>
    </row>
    <row r="79" spans="6:21" ht="13.5">
      <c r="F79">
        <f t="shared" si="26"/>
        <v>1.6706666666666667</v>
      </c>
      <c r="G79">
        <f t="shared" si="27"/>
        <v>303448</v>
      </c>
      <c r="H79">
        <f t="shared" si="28"/>
        <v>0.004</v>
      </c>
      <c r="I79" s="14">
        <v>73</v>
      </c>
      <c r="J79" s="47">
        <f t="shared" si="29"/>
        <v>303448</v>
      </c>
      <c r="K79" s="47">
        <f t="shared" si="17"/>
        <v>8583</v>
      </c>
      <c r="L79" s="47">
        <f t="shared" si="16"/>
        <v>311213</v>
      </c>
      <c r="M79" s="47">
        <f t="shared" si="18"/>
        <v>12615</v>
      </c>
      <c r="N79" s="47">
        <f t="shared" si="19"/>
        <v>389017</v>
      </c>
      <c r="O79" s="47">
        <f t="shared" si="20"/>
        <v>15769</v>
      </c>
      <c r="P79" s="47">
        <f t="shared" si="21"/>
        <v>394045</v>
      </c>
      <c r="Q79" s="47">
        <f t="shared" si="22"/>
        <v>16848</v>
      </c>
      <c r="R79" s="47">
        <f t="shared" si="23"/>
        <v>486271</v>
      </c>
      <c r="S79" s="47">
        <f t="shared" si="24"/>
        <v>19711</v>
      </c>
      <c r="T79" s="47">
        <f t="shared" si="14"/>
        <v>529063</v>
      </c>
      <c r="U79" s="90">
        <f t="shared" si="25"/>
        <v>21446</v>
      </c>
    </row>
    <row r="80" spans="6:21" ht="13.5">
      <c r="F80">
        <f t="shared" si="26"/>
        <v>2.006</v>
      </c>
      <c r="G80">
        <f t="shared" si="27"/>
        <v>316099</v>
      </c>
      <c r="H80">
        <f t="shared" si="28"/>
        <v>0.006</v>
      </c>
      <c r="I80" s="14">
        <v>74</v>
      </c>
      <c r="J80" s="47">
        <f t="shared" si="29"/>
        <v>316099</v>
      </c>
      <c r="K80" s="47">
        <f t="shared" si="17"/>
        <v>12651</v>
      </c>
      <c r="L80" s="47">
        <f t="shared" si="16"/>
        <v>324179</v>
      </c>
      <c r="M80" s="47">
        <f t="shared" si="18"/>
        <v>12966</v>
      </c>
      <c r="N80" s="47">
        <f t="shared" si="19"/>
        <v>405224</v>
      </c>
      <c r="O80" s="47">
        <f t="shared" si="20"/>
        <v>16207</v>
      </c>
      <c r="P80" s="47">
        <f t="shared" si="21"/>
        <v>411388</v>
      </c>
      <c r="Q80" s="47">
        <f t="shared" si="22"/>
        <v>17343</v>
      </c>
      <c r="R80" s="47">
        <f t="shared" si="23"/>
        <v>506530</v>
      </c>
      <c r="S80" s="47">
        <f t="shared" si="24"/>
        <v>20259</v>
      </c>
      <c r="T80" s="47">
        <f t="shared" si="14"/>
        <v>559209</v>
      </c>
      <c r="U80" s="90">
        <f t="shared" si="25"/>
        <v>30146</v>
      </c>
    </row>
    <row r="81" spans="6:21" ht="13.5">
      <c r="F81">
        <f t="shared" si="26"/>
        <v>2.3333333333333335</v>
      </c>
      <c r="G81">
        <f t="shared" si="27"/>
        <v>324843</v>
      </c>
      <c r="H81">
        <f t="shared" si="28"/>
        <v>0</v>
      </c>
      <c r="I81" s="14">
        <v>75</v>
      </c>
      <c r="J81" s="47">
        <f t="shared" si="29"/>
        <v>324843</v>
      </c>
      <c r="K81" s="47">
        <f t="shared" si="17"/>
        <v>8744</v>
      </c>
      <c r="L81" s="47">
        <f t="shared" si="16"/>
        <v>337500</v>
      </c>
      <c r="M81" s="47">
        <f t="shared" si="18"/>
        <v>13321</v>
      </c>
      <c r="N81" s="47">
        <f t="shared" si="19"/>
        <v>421875</v>
      </c>
      <c r="O81" s="47">
        <f t="shared" si="20"/>
        <v>16651</v>
      </c>
      <c r="P81" s="47">
        <f t="shared" si="21"/>
        <v>429235</v>
      </c>
      <c r="Q81" s="47">
        <f t="shared" si="22"/>
        <v>17847</v>
      </c>
      <c r="R81" s="47">
        <f t="shared" si="23"/>
        <v>527343</v>
      </c>
      <c r="S81" s="47">
        <f t="shared" si="24"/>
        <v>20813</v>
      </c>
      <c r="T81" s="47">
        <f t="shared" si="14"/>
        <v>582187</v>
      </c>
      <c r="U81" s="90">
        <f t="shared" si="25"/>
        <v>22978</v>
      </c>
    </row>
    <row r="82" spans="6:21" ht="13.5">
      <c r="F82">
        <f t="shared" si="26"/>
        <v>2.6706666666666665</v>
      </c>
      <c r="G82">
        <f t="shared" si="27"/>
        <v>333639</v>
      </c>
      <c r="H82">
        <f t="shared" si="28"/>
        <v>0.004</v>
      </c>
      <c r="I82" s="14">
        <v>76</v>
      </c>
      <c r="J82" s="47">
        <f t="shared" si="29"/>
        <v>333639</v>
      </c>
      <c r="K82" s="47">
        <f t="shared" si="17"/>
        <v>8796</v>
      </c>
      <c r="L82" s="47">
        <f t="shared" si="16"/>
        <v>351180</v>
      </c>
      <c r="M82" s="47">
        <f t="shared" si="18"/>
        <v>13680</v>
      </c>
      <c r="N82" s="47">
        <f t="shared" si="19"/>
        <v>438976</v>
      </c>
      <c r="O82" s="47">
        <f t="shared" si="20"/>
        <v>17101</v>
      </c>
      <c r="P82" s="47">
        <f t="shared" si="21"/>
        <v>447591</v>
      </c>
      <c r="Q82" s="47">
        <f t="shared" si="22"/>
        <v>18356</v>
      </c>
      <c r="R82" s="47">
        <f t="shared" si="23"/>
        <v>548720</v>
      </c>
      <c r="S82" s="47">
        <f t="shared" si="24"/>
        <v>21377</v>
      </c>
      <c r="T82" s="47">
        <f t="shared" si="14"/>
        <v>614566</v>
      </c>
      <c r="U82" s="90">
        <f t="shared" si="25"/>
        <v>32379</v>
      </c>
    </row>
    <row r="83" spans="6:21" ht="13.5">
      <c r="F83">
        <f t="shared" si="26"/>
        <v>3.006</v>
      </c>
      <c r="G83">
        <f t="shared" si="27"/>
        <v>346992</v>
      </c>
      <c r="H83">
        <f t="shared" si="28"/>
        <v>0.006</v>
      </c>
      <c r="I83" s="14">
        <v>77</v>
      </c>
      <c r="J83" s="47">
        <f t="shared" si="29"/>
        <v>346992</v>
      </c>
      <c r="K83" s="47">
        <f t="shared" si="17"/>
        <v>13353</v>
      </c>
      <c r="L83" s="47">
        <f t="shared" si="16"/>
        <v>365226</v>
      </c>
      <c r="M83" s="47">
        <f t="shared" si="18"/>
        <v>14046</v>
      </c>
      <c r="N83" s="47">
        <f t="shared" si="19"/>
        <v>456533</v>
      </c>
      <c r="O83" s="47">
        <f t="shared" si="20"/>
        <v>17557</v>
      </c>
      <c r="P83" s="47">
        <f t="shared" si="21"/>
        <v>466464</v>
      </c>
      <c r="Q83" s="47">
        <f t="shared" si="22"/>
        <v>18873</v>
      </c>
      <c r="R83" s="47">
        <f t="shared" si="23"/>
        <v>570666</v>
      </c>
      <c r="S83" s="47">
        <f t="shared" si="24"/>
        <v>21946</v>
      </c>
      <c r="T83" s="47">
        <f t="shared" si="14"/>
        <v>639146</v>
      </c>
      <c r="U83" s="90">
        <f t="shared" si="25"/>
        <v>24580</v>
      </c>
    </row>
    <row r="84" spans="6:21" ht="13.5">
      <c r="F84">
        <f t="shared" si="26"/>
        <v>3.3333333333333335</v>
      </c>
      <c r="G84">
        <f t="shared" si="27"/>
        <v>355914</v>
      </c>
      <c r="H84">
        <f t="shared" si="28"/>
        <v>0</v>
      </c>
      <c r="I84" s="14">
        <v>78</v>
      </c>
      <c r="J84" s="47">
        <f t="shared" si="29"/>
        <v>355914</v>
      </c>
      <c r="K84" s="47">
        <f t="shared" si="17"/>
        <v>8922</v>
      </c>
      <c r="L84" s="47">
        <f t="shared" si="16"/>
        <v>379641</v>
      </c>
      <c r="M84" s="47">
        <f t="shared" si="18"/>
        <v>14415</v>
      </c>
      <c r="N84" s="47">
        <f t="shared" si="19"/>
        <v>474552</v>
      </c>
      <c r="O84" s="47">
        <f t="shared" si="20"/>
        <v>18019</v>
      </c>
      <c r="P84" s="47">
        <f t="shared" si="21"/>
        <v>485862</v>
      </c>
      <c r="Q84" s="47">
        <f t="shared" si="22"/>
        <v>19398</v>
      </c>
      <c r="R84" s="47">
        <f t="shared" si="23"/>
        <v>593190</v>
      </c>
      <c r="S84" s="47">
        <f t="shared" si="24"/>
        <v>22524</v>
      </c>
      <c r="T84" s="47">
        <f t="shared" si="14"/>
        <v>673863</v>
      </c>
      <c r="U84" s="90">
        <f t="shared" si="25"/>
        <v>34717</v>
      </c>
    </row>
    <row r="85" spans="6:21" ht="13.5">
      <c r="F85">
        <f t="shared" si="26"/>
        <v>3.6706666666666665</v>
      </c>
      <c r="G85">
        <f t="shared" si="27"/>
        <v>364868</v>
      </c>
      <c r="H85">
        <f t="shared" si="28"/>
        <v>0.004</v>
      </c>
      <c r="I85" s="14">
        <v>79</v>
      </c>
      <c r="J85" s="47">
        <f t="shared" si="29"/>
        <v>364868</v>
      </c>
      <c r="K85" s="47">
        <f t="shared" si="17"/>
        <v>8954</v>
      </c>
      <c r="L85" s="47">
        <f t="shared" si="16"/>
        <v>394431</v>
      </c>
      <c r="M85" s="47">
        <f t="shared" si="18"/>
        <v>14790</v>
      </c>
      <c r="N85" s="47">
        <f t="shared" si="19"/>
        <v>493039</v>
      </c>
      <c r="O85" s="47">
        <f t="shared" si="20"/>
        <v>18487</v>
      </c>
      <c r="P85" s="47">
        <f t="shared" si="21"/>
        <v>505791</v>
      </c>
      <c r="Q85" s="47">
        <f t="shared" si="22"/>
        <v>19929</v>
      </c>
      <c r="R85" s="47">
        <f t="shared" si="23"/>
        <v>616298</v>
      </c>
      <c r="S85" s="47">
        <f t="shared" si="24"/>
        <v>23108</v>
      </c>
      <c r="T85" s="47">
        <f t="shared" si="14"/>
        <v>700115</v>
      </c>
      <c r="U85" s="90">
        <f t="shared" si="25"/>
        <v>26252</v>
      </c>
    </row>
    <row r="86" spans="6:21" ht="13.5">
      <c r="F86">
        <f t="shared" si="26"/>
        <v>4.006</v>
      </c>
      <c r="G86">
        <f t="shared" si="27"/>
        <v>378910</v>
      </c>
      <c r="H86">
        <f t="shared" si="28"/>
        <v>0.006</v>
      </c>
      <c r="I86" s="14">
        <v>80</v>
      </c>
      <c r="J86" s="47">
        <f t="shared" si="29"/>
        <v>378910</v>
      </c>
      <c r="K86" s="47">
        <f t="shared" si="17"/>
        <v>14042</v>
      </c>
      <c r="L86" s="47">
        <f t="shared" si="16"/>
        <v>409600</v>
      </c>
      <c r="M86" s="47">
        <f t="shared" si="18"/>
        <v>15169</v>
      </c>
      <c r="N86" s="47">
        <f t="shared" si="19"/>
        <v>512000</v>
      </c>
      <c r="O86" s="47">
        <f t="shared" si="20"/>
        <v>18961</v>
      </c>
      <c r="P86" s="47">
        <f t="shared" si="21"/>
        <v>526260</v>
      </c>
      <c r="Q86" s="47">
        <f t="shared" si="22"/>
        <v>20469</v>
      </c>
      <c r="R86" s="47">
        <f t="shared" si="23"/>
        <v>640000</v>
      </c>
      <c r="S86" s="47">
        <f t="shared" si="24"/>
        <v>23702</v>
      </c>
      <c r="T86" s="47">
        <f t="shared" si="14"/>
        <v>737280</v>
      </c>
      <c r="U86" s="90">
        <f t="shared" si="25"/>
        <v>37165</v>
      </c>
    </row>
    <row r="87" spans="6:21" ht="13.5">
      <c r="F87">
        <f t="shared" si="26"/>
        <v>4.333333333333333</v>
      </c>
      <c r="G87">
        <f t="shared" si="27"/>
        <v>387951</v>
      </c>
      <c r="H87">
        <f t="shared" si="28"/>
        <v>0</v>
      </c>
      <c r="I87" s="14">
        <v>81</v>
      </c>
      <c r="J87" s="47">
        <f t="shared" si="29"/>
        <v>387951</v>
      </c>
      <c r="K87" s="47">
        <f t="shared" si="17"/>
        <v>9041</v>
      </c>
      <c r="L87" s="47">
        <f t="shared" si="16"/>
        <v>425152</v>
      </c>
      <c r="M87" s="47">
        <f t="shared" si="18"/>
        <v>15552</v>
      </c>
      <c r="N87" s="47">
        <f t="shared" si="19"/>
        <v>531441</v>
      </c>
      <c r="O87" s="47">
        <f t="shared" si="20"/>
        <v>19441</v>
      </c>
      <c r="P87" s="47">
        <f t="shared" si="21"/>
        <v>547274</v>
      </c>
      <c r="Q87" s="47">
        <f t="shared" si="22"/>
        <v>21014</v>
      </c>
      <c r="R87" s="47">
        <f t="shared" si="23"/>
        <v>664301</v>
      </c>
      <c r="S87" s="47">
        <f t="shared" si="24"/>
        <v>24301</v>
      </c>
      <c r="T87" s="47">
        <f t="shared" si="14"/>
        <v>765275</v>
      </c>
      <c r="U87" s="90">
        <f t="shared" si="25"/>
        <v>27995</v>
      </c>
    </row>
    <row r="88" spans="6:21" ht="13.5">
      <c r="F88">
        <f t="shared" si="26"/>
        <v>4.6706666666666665</v>
      </c>
      <c r="G88">
        <f t="shared" si="27"/>
        <v>397007</v>
      </c>
      <c r="H88">
        <f t="shared" si="28"/>
        <v>0.004</v>
      </c>
      <c r="I88" s="14">
        <v>82</v>
      </c>
      <c r="J88" s="47">
        <f t="shared" si="29"/>
        <v>397007</v>
      </c>
      <c r="K88" s="47">
        <f t="shared" si="17"/>
        <v>9056</v>
      </c>
      <c r="L88" s="47">
        <f t="shared" si="16"/>
        <v>441094</v>
      </c>
      <c r="M88" s="47">
        <f t="shared" si="18"/>
        <v>15942</v>
      </c>
      <c r="N88" s="47">
        <f t="shared" si="19"/>
        <v>551368</v>
      </c>
      <c r="O88" s="47">
        <f t="shared" si="20"/>
        <v>19927</v>
      </c>
      <c r="P88" s="47">
        <f t="shared" si="21"/>
        <v>568841</v>
      </c>
      <c r="Q88" s="47">
        <f t="shared" si="22"/>
        <v>21567</v>
      </c>
      <c r="R88" s="47">
        <f t="shared" si="23"/>
        <v>689210</v>
      </c>
      <c r="S88" s="47">
        <f t="shared" si="24"/>
        <v>24909</v>
      </c>
      <c r="T88" s="47">
        <f t="shared" si="14"/>
        <v>804997</v>
      </c>
      <c r="U88" s="90">
        <f t="shared" si="25"/>
        <v>39722</v>
      </c>
    </row>
    <row r="89" spans="6:21" ht="13.5">
      <c r="F89">
        <f t="shared" si="26"/>
        <v>5.006</v>
      </c>
      <c r="G89">
        <f t="shared" si="27"/>
        <v>411720</v>
      </c>
      <c r="H89">
        <f t="shared" si="28"/>
        <v>0.006</v>
      </c>
      <c r="I89" s="14">
        <v>83</v>
      </c>
      <c r="J89" s="47">
        <f t="shared" si="29"/>
        <v>411720</v>
      </c>
      <c r="K89" s="47">
        <f t="shared" si="17"/>
        <v>14713</v>
      </c>
      <c r="L89" s="47">
        <f t="shared" si="16"/>
        <v>457429</v>
      </c>
      <c r="M89" s="47">
        <f t="shared" si="18"/>
        <v>16335</v>
      </c>
      <c r="N89" s="47">
        <f t="shared" si="19"/>
        <v>571787</v>
      </c>
      <c r="O89" s="47">
        <f t="shared" si="20"/>
        <v>20419</v>
      </c>
      <c r="P89" s="47">
        <f t="shared" si="21"/>
        <v>590969</v>
      </c>
      <c r="Q89" s="47">
        <f t="shared" si="22"/>
        <v>22128</v>
      </c>
      <c r="R89" s="47">
        <f t="shared" si="23"/>
        <v>714733</v>
      </c>
      <c r="S89" s="47">
        <f t="shared" si="24"/>
        <v>25523</v>
      </c>
      <c r="T89" s="47">
        <f t="shared" si="14"/>
        <v>834809</v>
      </c>
      <c r="U89" s="90">
        <f t="shared" si="25"/>
        <v>29812</v>
      </c>
    </row>
    <row r="90" spans="6:21" ht="13.5">
      <c r="F90">
        <f t="shared" si="26"/>
        <v>5.333333333333333</v>
      </c>
      <c r="G90">
        <f t="shared" si="27"/>
        <v>420819</v>
      </c>
      <c r="H90">
        <f t="shared" si="28"/>
        <v>0</v>
      </c>
      <c r="I90" s="14">
        <v>84</v>
      </c>
      <c r="J90" s="47">
        <f t="shared" si="29"/>
        <v>420819</v>
      </c>
      <c r="K90" s="47">
        <f t="shared" si="17"/>
        <v>9099</v>
      </c>
      <c r="L90" s="47">
        <f t="shared" si="16"/>
        <v>474163</v>
      </c>
      <c r="M90" s="47">
        <f t="shared" si="18"/>
        <v>16734</v>
      </c>
      <c r="N90" s="47">
        <f t="shared" si="19"/>
        <v>592704</v>
      </c>
      <c r="O90" s="47">
        <f t="shared" si="20"/>
        <v>20917</v>
      </c>
      <c r="P90" s="47">
        <f t="shared" si="21"/>
        <v>613664</v>
      </c>
      <c r="Q90" s="47">
        <f t="shared" si="22"/>
        <v>22695</v>
      </c>
      <c r="R90" s="47">
        <f t="shared" si="23"/>
        <v>740880</v>
      </c>
      <c r="S90" s="47">
        <f t="shared" si="24"/>
        <v>26147</v>
      </c>
      <c r="T90" s="47">
        <f t="shared" si="14"/>
        <v>877201</v>
      </c>
      <c r="U90" s="90">
        <f t="shared" si="25"/>
        <v>42392</v>
      </c>
    </row>
    <row r="91" spans="6:21" ht="13.5">
      <c r="F91">
        <f t="shared" si="26"/>
        <v>5.6706666666666665</v>
      </c>
      <c r="G91">
        <f t="shared" si="27"/>
        <v>429912</v>
      </c>
      <c r="H91">
        <f t="shared" si="28"/>
        <v>0.004</v>
      </c>
      <c r="I91" s="14">
        <v>85</v>
      </c>
      <c r="J91" s="47">
        <f t="shared" si="29"/>
        <v>429912</v>
      </c>
      <c r="K91" s="47">
        <f t="shared" si="17"/>
        <v>9093</v>
      </c>
      <c r="L91" s="47">
        <f t="shared" si="16"/>
        <v>491300</v>
      </c>
      <c r="M91" s="47">
        <f t="shared" si="18"/>
        <v>17137</v>
      </c>
      <c r="N91" s="47">
        <f t="shared" si="19"/>
        <v>614125</v>
      </c>
      <c r="O91" s="47">
        <f t="shared" si="20"/>
        <v>21421</v>
      </c>
      <c r="P91" s="47">
        <f t="shared" si="21"/>
        <v>636935</v>
      </c>
      <c r="Q91" s="47">
        <f t="shared" si="22"/>
        <v>23271</v>
      </c>
      <c r="R91" s="47">
        <f t="shared" si="23"/>
        <v>767656</v>
      </c>
      <c r="S91" s="47">
        <f t="shared" si="24"/>
        <v>26776</v>
      </c>
      <c r="T91" s="47">
        <f t="shared" si="14"/>
        <v>908905</v>
      </c>
      <c r="U91" s="90">
        <f t="shared" si="25"/>
        <v>31704</v>
      </c>
    </row>
    <row r="92" spans="6:21" ht="13.5">
      <c r="F92">
        <f t="shared" si="26"/>
        <v>6.006</v>
      </c>
      <c r="G92">
        <f t="shared" si="27"/>
        <v>445277</v>
      </c>
      <c r="H92">
        <f t="shared" si="28"/>
        <v>0.006</v>
      </c>
      <c r="I92" s="14">
        <v>86</v>
      </c>
      <c r="J92" s="47">
        <f aca="true" t="shared" si="30" ref="J92:J104">ROUNDDOWN(I92^3*((150+ROUNDDOWN((I92-68)/3,0)+IF(MOD(I92,3)=0,0,IF(MOD(I92,3)=1,0.004,0.006)))-I92)/100,0)</f>
        <v>445277</v>
      </c>
      <c r="K92" s="47">
        <f t="shared" si="17"/>
        <v>15365</v>
      </c>
      <c r="L92" s="47">
        <f t="shared" si="16"/>
        <v>508844</v>
      </c>
      <c r="M92" s="47">
        <f t="shared" si="18"/>
        <v>17544</v>
      </c>
      <c r="N92" s="47">
        <f t="shared" si="19"/>
        <v>636056</v>
      </c>
      <c r="O92" s="47">
        <f t="shared" si="20"/>
        <v>21931</v>
      </c>
      <c r="P92" s="47">
        <f t="shared" si="21"/>
        <v>660787</v>
      </c>
      <c r="Q92" s="47">
        <f t="shared" si="22"/>
        <v>23852</v>
      </c>
      <c r="R92" s="47">
        <f t="shared" si="23"/>
        <v>795070</v>
      </c>
      <c r="S92" s="47">
        <f t="shared" si="24"/>
        <v>27414</v>
      </c>
      <c r="T92" s="47">
        <f t="shared" si="14"/>
        <v>954084</v>
      </c>
      <c r="U92" s="90">
        <f t="shared" si="25"/>
        <v>45179</v>
      </c>
    </row>
    <row r="93" spans="6:21" ht="13.5">
      <c r="F93">
        <f t="shared" si="26"/>
        <v>6.333333333333333</v>
      </c>
      <c r="G93">
        <f>ROUNDDOWN(I93^3*((150+ROUNDDOWN((I93-68)/3,0)+IF(MOD(I93,3)=0,0,IF(MOD(I93,3)=1,0.004,0.006)))-I93)/100,0)</f>
        <v>454367</v>
      </c>
      <c r="H93">
        <f t="shared" si="28"/>
        <v>0</v>
      </c>
      <c r="I93" s="14">
        <v>87</v>
      </c>
      <c r="J93" s="47">
        <f t="shared" si="30"/>
        <v>454367</v>
      </c>
      <c r="K93" s="47">
        <f t="shared" si="17"/>
        <v>9090</v>
      </c>
      <c r="L93" s="47">
        <f t="shared" si="16"/>
        <v>526802</v>
      </c>
      <c r="M93" s="47">
        <f t="shared" si="18"/>
        <v>17958</v>
      </c>
      <c r="N93" s="47">
        <f t="shared" si="19"/>
        <v>658503</v>
      </c>
      <c r="O93" s="47">
        <f t="shared" si="20"/>
        <v>22447</v>
      </c>
      <c r="P93" s="47">
        <f t="shared" si="21"/>
        <v>685228</v>
      </c>
      <c r="Q93" s="47">
        <f t="shared" si="22"/>
        <v>24441</v>
      </c>
      <c r="R93" s="47">
        <f t="shared" si="23"/>
        <v>823128</v>
      </c>
      <c r="S93" s="47">
        <f t="shared" si="24"/>
        <v>28058</v>
      </c>
      <c r="T93" s="47">
        <f t="shared" si="14"/>
        <v>987754</v>
      </c>
      <c r="U93" s="90">
        <f t="shared" si="25"/>
        <v>33670</v>
      </c>
    </row>
    <row r="94" spans="6:21" ht="13.5">
      <c r="F94">
        <f t="shared" si="26"/>
        <v>6.6706666666666665</v>
      </c>
      <c r="G94">
        <f t="shared" si="27"/>
        <v>463428</v>
      </c>
      <c r="H94">
        <f t="shared" si="28"/>
        <v>0.004</v>
      </c>
      <c r="I94" s="14">
        <v>88</v>
      </c>
      <c r="J94" s="47">
        <f t="shared" si="30"/>
        <v>463428</v>
      </c>
      <c r="K94" s="47">
        <f t="shared" si="17"/>
        <v>9061</v>
      </c>
      <c r="L94" s="47">
        <f t="shared" si="16"/>
        <v>545177</v>
      </c>
      <c r="M94" s="47">
        <f t="shared" si="18"/>
        <v>18375</v>
      </c>
      <c r="N94" s="47">
        <f t="shared" si="19"/>
        <v>681472</v>
      </c>
      <c r="O94" s="47">
        <f t="shared" si="20"/>
        <v>22969</v>
      </c>
      <c r="P94" s="47">
        <f t="shared" si="21"/>
        <v>710266</v>
      </c>
      <c r="Q94" s="47">
        <f t="shared" si="22"/>
        <v>25038</v>
      </c>
      <c r="R94" s="47">
        <f t="shared" si="23"/>
        <v>851840</v>
      </c>
      <c r="S94" s="47">
        <f t="shared" si="24"/>
        <v>28712</v>
      </c>
      <c r="T94" s="47">
        <f t="shared" si="14"/>
        <v>1035837</v>
      </c>
      <c r="U94" s="90">
        <f t="shared" si="25"/>
        <v>48083</v>
      </c>
    </row>
    <row r="95" spans="6:21" ht="13.5">
      <c r="F95">
        <f t="shared" si="26"/>
        <v>7.006</v>
      </c>
      <c r="G95">
        <f t="shared" si="27"/>
        <v>479421</v>
      </c>
      <c r="H95">
        <f>IF(MOD(I95,3)=0,0,IF(MOD(I95,3)=1,0.004,0.006))</f>
        <v>0.006</v>
      </c>
      <c r="I95" s="14">
        <v>89</v>
      </c>
      <c r="J95" s="47">
        <f t="shared" si="30"/>
        <v>479421</v>
      </c>
      <c r="K95" s="47">
        <f t="shared" si="17"/>
        <v>15993</v>
      </c>
      <c r="L95" s="47">
        <f t="shared" si="16"/>
        <v>563975</v>
      </c>
      <c r="M95" s="47">
        <f t="shared" si="18"/>
        <v>18798</v>
      </c>
      <c r="N95" s="47">
        <f t="shared" si="19"/>
        <v>704969</v>
      </c>
      <c r="O95" s="47">
        <f t="shared" si="20"/>
        <v>23497</v>
      </c>
      <c r="P95" s="47">
        <f t="shared" si="21"/>
        <v>735907</v>
      </c>
      <c r="Q95" s="47">
        <f t="shared" si="22"/>
        <v>25641</v>
      </c>
      <c r="R95" s="47">
        <f t="shared" si="23"/>
        <v>881211</v>
      </c>
      <c r="S95" s="47">
        <f t="shared" si="24"/>
        <v>29371</v>
      </c>
      <c r="T95" s="47">
        <f t="shared" si="14"/>
        <v>1071552</v>
      </c>
      <c r="U95" s="90">
        <f t="shared" si="25"/>
        <v>35715</v>
      </c>
    </row>
    <row r="96" spans="6:21" ht="13.5">
      <c r="F96">
        <f t="shared" si="26"/>
        <v>7.333333333333333</v>
      </c>
      <c r="G96">
        <f t="shared" si="27"/>
        <v>488430</v>
      </c>
      <c r="H96">
        <f t="shared" si="28"/>
        <v>0</v>
      </c>
      <c r="I96" s="14">
        <v>90</v>
      </c>
      <c r="J96" s="47">
        <f t="shared" si="30"/>
        <v>488430</v>
      </c>
      <c r="K96" s="47">
        <f t="shared" si="17"/>
        <v>9009</v>
      </c>
      <c r="L96" s="47">
        <f t="shared" si="16"/>
        <v>583200</v>
      </c>
      <c r="M96" s="47">
        <f t="shared" si="18"/>
        <v>19225</v>
      </c>
      <c r="N96" s="47">
        <f t="shared" si="19"/>
        <v>729000</v>
      </c>
      <c r="O96" s="47">
        <f t="shared" si="20"/>
        <v>24031</v>
      </c>
      <c r="P96" s="47">
        <f t="shared" si="21"/>
        <v>762160</v>
      </c>
      <c r="Q96" s="47">
        <f t="shared" si="22"/>
        <v>26253</v>
      </c>
      <c r="R96" s="47">
        <f t="shared" si="23"/>
        <v>911250</v>
      </c>
      <c r="S96" s="47">
        <f t="shared" si="24"/>
        <v>30039</v>
      </c>
      <c r="T96" s="47">
        <f t="shared" si="14"/>
        <v>1122660</v>
      </c>
      <c r="U96" s="90">
        <f t="shared" si="25"/>
        <v>51108</v>
      </c>
    </row>
    <row r="97" spans="6:21" ht="13.5">
      <c r="F97">
        <f t="shared" si="26"/>
        <v>7.6706666666666665</v>
      </c>
      <c r="G97">
        <f t="shared" si="27"/>
        <v>497387</v>
      </c>
      <c r="H97">
        <f t="shared" si="28"/>
        <v>0.004</v>
      </c>
      <c r="I97" s="14">
        <v>91</v>
      </c>
      <c r="J97" s="47">
        <f t="shared" si="30"/>
        <v>497387</v>
      </c>
      <c r="K97" s="47">
        <f t="shared" si="17"/>
        <v>8957</v>
      </c>
      <c r="L97" s="47">
        <f t="shared" si="16"/>
        <v>602856</v>
      </c>
      <c r="M97" s="47">
        <f t="shared" si="18"/>
        <v>19656</v>
      </c>
      <c r="N97" s="47">
        <f t="shared" si="19"/>
        <v>753571</v>
      </c>
      <c r="O97" s="47">
        <f t="shared" si="20"/>
        <v>24571</v>
      </c>
      <c r="P97" s="47">
        <f t="shared" si="21"/>
        <v>789030</v>
      </c>
      <c r="Q97" s="47">
        <f t="shared" si="22"/>
        <v>26870</v>
      </c>
      <c r="R97" s="47">
        <f t="shared" si="23"/>
        <v>941963</v>
      </c>
      <c r="S97" s="47">
        <f t="shared" si="24"/>
        <v>30713</v>
      </c>
      <c r="T97" s="47">
        <f t="shared" si="14"/>
        <v>1160499</v>
      </c>
      <c r="U97" s="90">
        <f t="shared" si="25"/>
        <v>37839</v>
      </c>
    </row>
    <row r="98" spans="6:21" ht="13.5">
      <c r="F98">
        <f t="shared" si="26"/>
        <v>8.006</v>
      </c>
      <c r="G98">
        <f t="shared" si="27"/>
        <v>513980</v>
      </c>
      <c r="H98">
        <f t="shared" si="28"/>
        <v>0.006</v>
      </c>
      <c r="I98" s="14">
        <v>92</v>
      </c>
      <c r="J98" s="47">
        <f t="shared" si="30"/>
        <v>513980</v>
      </c>
      <c r="K98" s="47">
        <f t="shared" si="17"/>
        <v>16593</v>
      </c>
      <c r="L98" s="47">
        <f t="shared" si="16"/>
        <v>622950</v>
      </c>
      <c r="M98" s="47">
        <f t="shared" si="18"/>
        <v>20094</v>
      </c>
      <c r="N98" s="47">
        <f t="shared" si="19"/>
        <v>778688</v>
      </c>
      <c r="O98" s="47">
        <f t="shared" si="20"/>
        <v>25117</v>
      </c>
      <c r="P98" s="47">
        <f t="shared" si="21"/>
        <v>816525</v>
      </c>
      <c r="Q98" s="47">
        <f t="shared" si="22"/>
        <v>27495</v>
      </c>
      <c r="R98" s="47">
        <f t="shared" si="23"/>
        <v>973360</v>
      </c>
      <c r="S98" s="47">
        <f t="shared" si="24"/>
        <v>31397</v>
      </c>
      <c r="T98" s="47">
        <f t="shared" si="14"/>
        <v>1214753</v>
      </c>
      <c r="U98" s="90">
        <f t="shared" si="25"/>
        <v>54254</v>
      </c>
    </row>
    <row r="99" spans="6:21" ht="13.5">
      <c r="F99">
        <f t="shared" si="26"/>
        <v>8.333333333333334</v>
      </c>
      <c r="G99">
        <f t="shared" si="27"/>
        <v>522832</v>
      </c>
      <c r="H99">
        <f t="shared" si="28"/>
        <v>0</v>
      </c>
      <c r="I99" s="14">
        <v>93</v>
      </c>
      <c r="J99" s="47">
        <f t="shared" si="30"/>
        <v>522832</v>
      </c>
      <c r="K99" s="47">
        <f t="shared" si="17"/>
        <v>8852</v>
      </c>
      <c r="L99" s="47">
        <f t="shared" si="16"/>
        <v>643485</v>
      </c>
      <c r="M99" s="47">
        <f t="shared" si="18"/>
        <v>20535</v>
      </c>
      <c r="N99" s="47">
        <f t="shared" si="19"/>
        <v>804357</v>
      </c>
      <c r="O99" s="47">
        <f t="shared" si="20"/>
        <v>25669</v>
      </c>
      <c r="P99" s="47">
        <f t="shared" si="21"/>
        <v>844653</v>
      </c>
      <c r="Q99" s="47">
        <f t="shared" si="22"/>
        <v>28128</v>
      </c>
      <c r="R99" s="47">
        <f t="shared" si="23"/>
        <v>1005446</v>
      </c>
      <c r="S99" s="47">
        <f t="shared" si="24"/>
        <v>32086</v>
      </c>
      <c r="T99" s="47">
        <f t="shared" si="14"/>
        <v>1254796</v>
      </c>
      <c r="U99" s="90">
        <f t="shared" si="25"/>
        <v>40043</v>
      </c>
    </row>
    <row r="100" spans="6:21" ht="13.5">
      <c r="F100">
        <f t="shared" si="26"/>
        <v>8.670666666666666</v>
      </c>
      <c r="G100">
        <f t="shared" si="27"/>
        <v>531606</v>
      </c>
      <c r="H100">
        <f t="shared" si="28"/>
        <v>0.004</v>
      </c>
      <c r="I100" s="14">
        <v>94</v>
      </c>
      <c r="J100" s="47">
        <f t="shared" si="30"/>
        <v>531606</v>
      </c>
      <c r="K100" s="47">
        <f t="shared" si="17"/>
        <v>8774</v>
      </c>
      <c r="L100" s="47">
        <f t="shared" si="16"/>
        <v>664467</v>
      </c>
      <c r="M100" s="47">
        <f t="shared" si="18"/>
        <v>20982</v>
      </c>
      <c r="N100" s="47">
        <f t="shared" si="19"/>
        <v>830584</v>
      </c>
      <c r="O100" s="47">
        <f t="shared" si="20"/>
        <v>26227</v>
      </c>
      <c r="P100" s="47">
        <f t="shared" si="21"/>
        <v>873420</v>
      </c>
      <c r="Q100" s="47">
        <f t="shared" si="22"/>
        <v>28767</v>
      </c>
      <c r="R100" s="47">
        <f t="shared" si="23"/>
        <v>1038230</v>
      </c>
      <c r="S100" s="47">
        <f t="shared" si="24"/>
        <v>32784</v>
      </c>
      <c r="T100" s="47">
        <f t="shared" si="14"/>
        <v>1312322</v>
      </c>
      <c r="U100" s="90">
        <f t="shared" si="25"/>
        <v>57526</v>
      </c>
    </row>
    <row r="101" spans="6:21" ht="13.5">
      <c r="F101">
        <f t="shared" si="26"/>
        <v>9.006</v>
      </c>
      <c r="G101">
        <f t="shared" si="27"/>
        <v>548771</v>
      </c>
      <c r="H101">
        <f t="shared" si="28"/>
        <v>0.006</v>
      </c>
      <c r="I101" s="14">
        <v>95</v>
      </c>
      <c r="J101" s="47">
        <f t="shared" si="30"/>
        <v>548771</v>
      </c>
      <c r="K101" s="47">
        <f t="shared" si="17"/>
        <v>17165</v>
      </c>
      <c r="L101" s="47">
        <f t="shared" si="16"/>
        <v>685900</v>
      </c>
      <c r="M101" s="47">
        <f t="shared" si="18"/>
        <v>21433</v>
      </c>
      <c r="N101" s="47">
        <f t="shared" si="19"/>
        <v>857375</v>
      </c>
      <c r="O101" s="47">
        <f t="shared" si="20"/>
        <v>26791</v>
      </c>
      <c r="P101" s="47">
        <f t="shared" si="21"/>
        <v>902835</v>
      </c>
      <c r="Q101" s="47">
        <f t="shared" si="22"/>
        <v>29415</v>
      </c>
      <c r="R101" s="47">
        <f t="shared" si="23"/>
        <v>1071718</v>
      </c>
      <c r="S101" s="47">
        <f t="shared" si="24"/>
        <v>33488</v>
      </c>
      <c r="T101" s="47">
        <f t="shared" si="14"/>
        <v>1354652</v>
      </c>
      <c r="U101" s="90">
        <f t="shared" si="25"/>
        <v>42330</v>
      </c>
    </row>
    <row r="102" spans="6:21" ht="13.5">
      <c r="F102">
        <f t="shared" si="26"/>
        <v>9.333333333333334</v>
      </c>
      <c r="G102">
        <f t="shared" si="27"/>
        <v>557383</v>
      </c>
      <c r="H102">
        <f t="shared" si="28"/>
        <v>0</v>
      </c>
      <c r="I102" s="14">
        <v>96</v>
      </c>
      <c r="J102" s="47">
        <f t="shared" si="30"/>
        <v>557383</v>
      </c>
      <c r="K102" s="47">
        <f t="shared" si="17"/>
        <v>8612</v>
      </c>
      <c r="L102" s="47">
        <f t="shared" si="16"/>
        <v>707788</v>
      </c>
      <c r="M102" s="47">
        <f t="shared" si="18"/>
        <v>21888</v>
      </c>
      <c r="N102" s="47">
        <f t="shared" si="19"/>
        <v>884736</v>
      </c>
      <c r="O102" s="47">
        <f t="shared" si="20"/>
        <v>27361</v>
      </c>
      <c r="P102" s="47">
        <f t="shared" si="21"/>
        <v>932903</v>
      </c>
      <c r="Q102" s="47">
        <f t="shared" si="22"/>
        <v>30068</v>
      </c>
      <c r="R102" s="47">
        <f t="shared" si="23"/>
        <v>1105920</v>
      </c>
      <c r="S102" s="47">
        <f t="shared" si="24"/>
        <v>34202</v>
      </c>
      <c r="T102" s="47">
        <f t="shared" si="14"/>
        <v>1415577</v>
      </c>
      <c r="U102" s="90">
        <f t="shared" si="25"/>
        <v>60925</v>
      </c>
    </row>
    <row r="103" spans="6:21" ht="13.5">
      <c r="F103">
        <f t="shared" si="26"/>
        <v>9.670666666666666</v>
      </c>
      <c r="G103">
        <f t="shared" si="27"/>
        <v>565893</v>
      </c>
      <c r="H103">
        <f t="shared" si="28"/>
        <v>0.004</v>
      </c>
      <c r="I103" s="14">
        <v>97</v>
      </c>
      <c r="J103" s="47">
        <f t="shared" si="30"/>
        <v>565893</v>
      </c>
      <c r="K103" s="47">
        <f t="shared" si="17"/>
        <v>8510</v>
      </c>
      <c r="L103" s="47">
        <f t="shared" si="16"/>
        <v>730138</v>
      </c>
      <c r="M103" s="47">
        <f t="shared" si="18"/>
        <v>22350</v>
      </c>
      <c r="N103" s="47">
        <f t="shared" si="19"/>
        <v>912673</v>
      </c>
      <c r="O103" s="47">
        <f t="shared" si="20"/>
        <v>27937</v>
      </c>
      <c r="P103" s="47">
        <f t="shared" si="21"/>
        <v>963632</v>
      </c>
      <c r="Q103" s="47">
        <f t="shared" si="22"/>
        <v>30729</v>
      </c>
      <c r="R103" s="47">
        <f t="shared" si="23"/>
        <v>1140841</v>
      </c>
      <c r="S103" s="47">
        <f t="shared" si="24"/>
        <v>34921</v>
      </c>
      <c r="T103" s="47">
        <f t="shared" si="14"/>
        <v>1460276</v>
      </c>
      <c r="U103" s="90">
        <f t="shared" si="25"/>
        <v>44699</v>
      </c>
    </row>
    <row r="104" spans="6:21" ht="13.5">
      <c r="F104">
        <f t="shared" si="26"/>
        <v>10.006</v>
      </c>
      <c r="G104">
        <f t="shared" si="27"/>
        <v>583595</v>
      </c>
      <c r="H104">
        <f t="shared" si="28"/>
        <v>0.006</v>
      </c>
      <c r="I104" s="14">
        <v>98</v>
      </c>
      <c r="J104" s="47">
        <f t="shared" si="30"/>
        <v>583595</v>
      </c>
      <c r="K104" s="47">
        <f t="shared" si="17"/>
        <v>17702</v>
      </c>
      <c r="L104" s="47">
        <f t="shared" si="16"/>
        <v>752953</v>
      </c>
      <c r="M104" s="47">
        <f t="shared" si="18"/>
        <v>22815</v>
      </c>
      <c r="N104" s="47">
        <f t="shared" si="19"/>
        <v>941192</v>
      </c>
      <c r="O104" s="47">
        <f t="shared" si="20"/>
        <v>28519</v>
      </c>
      <c r="P104" s="47">
        <f t="shared" si="21"/>
        <v>995030</v>
      </c>
      <c r="Q104" s="47">
        <f t="shared" si="22"/>
        <v>31398</v>
      </c>
      <c r="R104" s="47">
        <f t="shared" si="23"/>
        <v>1176490</v>
      </c>
      <c r="S104" s="47">
        <f t="shared" si="24"/>
        <v>35649</v>
      </c>
      <c r="T104" s="47">
        <f t="shared" si="14"/>
        <v>1524731</v>
      </c>
      <c r="U104" s="90">
        <f t="shared" si="25"/>
        <v>64455</v>
      </c>
    </row>
    <row r="105" spans="9:21" ht="13.5">
      <c r="I105" s="14">
        <v>99</v>
      </c>
      <c r="J105" s="47">
        <f>ROUNDDOWN(I105^3*(160-I105)/100,0)</f>
        <v>591882</v>
      </c>
      <c r="K105" s="47">
        <f t="shared" si="17"/>
        <v>8287</v>
      </c>
      <c r="L105" s="47">
        <f t="shared" si="16"/>
        <v>776239</v>
      </c>
      <c r="M105" s="47">
        <f t="shared" si="18"/>
        <v>23286</v>
      </c>
      <c r="N105" s="47">
        <f t="shared" si="19"/>
        <v>970299</v>
      </c>
      <c r="O105" s="47">
        <f t="shared" si="20"/>
        <v>29107</v>
      </c>
      <c r="P105" s="47">
        <f t="shared" si="21"/>
        <v>1027103</v>
      </c>
      <c r="Q105" s="47">
        <f t="shared" si="22"/>
        <v>32073</v>
      </c>
      <c r="R105" s="47">
        <f t="shared" si="23"/>
        <v>1212873</v>
      </c>
      <c r="S105" s="47">
        <f t="shared" si="24"/>
        <v>36383</v>
      </c>
      <c r="T105" s="47">
        <f t="shared" si="14"/>
        <v>1571884</v>
      </c>
      <c r="U105" s="90">
        <f t="shared" si="25"/>
        <v>47153</v>
      </c>
    </row>
    <row r="106" spans="9:21" ht="14.25" thickBot="1">
      <c r="I106" s="62">
        <v>100</v>
      </c>
      <c r="J106" s="48">
        <f>ROUNDDOWN(I106^3*(160-I106)/100,0)</f>
        <v>600000</v>
      </c>
      <c r="K106" s="48">
        <f t="shared" si="17"/>
        <v>8118</v>
      </c>
      <c r="L106" s="48">
        <f t="shared" si="16"/>
        <v>800000</v>
      </c>
      <c r="M106" s="48">
        <f t="shared" si="18"/>
        <v>23761</v>
      </c>
      <c r="N106" s="48">
        <f t="shared" si="19"/>
        <v>1000000</v>
      </c>
      <c r="O106" s="48">
        <f t="shared" si="20"/>
        <v>29701</v>
      </c>
      <c r="P106" s="48">
        <f t="shared" si="21"/>
        <v>1059860</v>
      </c>
      <c r="Q106" s="48">
        <f t="shared" si="22"/>
        <v>32757</v>
      </c>
      <c r="R106" s="48">
        <f t="shared" si="23"/>
        <v>1250000</v>
      </c>
      <c r="S106" s="48">
        <f t="shared" si="24"/>
        <v>37127</v>
      </c>
      <c r="T106" s="48">
        <f t="shared" si="14"/>
        <v>1640000</v>
      </c>
      <c r="U106" s="91">
        <f t="shared" si="25"/>
        <v>68116</v>
      </c>
    </row>
    <row r="107" ht="15.75">
      <c r="D107" s="86" t="s">
        <v>457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O10"/>
  <sheetViews>
    <sheetView zoomScalePageLayoutView="0" workbookViewId="0" topLeftCell="A1">
      <selection activeCell="H10" sqref="H10"/>
    </sheetView>
  </sheetViews>
  <sheetFormatPr defaultColWidth="8.57421875" defaultRowHeight="15"/>
  <sheetData>
    <row r="2" spans="2:15" ht="13.5">
      <c r="B2" s="325" t="s">
        <v>798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</row>
    <row r="5" spans="2:5" ht="13.5">
      <c r="B5" t="s">
        <v>1279</v>
      </c>
      <c r="C5">
        <v>100</v>
      </c>
      <c r="D5" t="s">
        <v>836</v>
      </c>
      <c r="E5" t="s">
        <v>1282</v>
      </c>
    </row>
    <row r="6" spans="2:7" ht="13.5">
      <c r="B6" t="s">
        <v>1280</v>
      </c>
      <c r="C6">
        <v>100</v>
      </c>
      <c r="D6">
        <v>252</v>
      </c>
      <c r="E6">
        <v>31</v>
      </c>
      <c r="F6">
        <f>(INT(C6*2+E6+INT(0/4)*C5/199))+100+C5</f>
        <v>431</v>
      </c>
      <c r="G6">
        <f>(INT(C6*2+E6+INT(D6/4)*C5/199))+100+C5</f>
        <v>462</v>
      </c>
    </row>
    <row r="7" spans="2:7" ht="13.5">
      <c r="B7" t="s">
        <v>837</v>
      </c>
      <c r="C7">
        <v>90</v>
      </c>
      <c r="D7">
        <v>252</v>
      </c>
      <c r="E7">
        <v>31</v>
      </c>
      <c r="F7">
        <f>INT((INT(C7*2+E7+INT(0/4)*$C$5/100)+5)*1.1)</f>
        <v>237</v>
      </c>
      <c r="G7">
        <f>INT((INT(C7*2+E7+INT(D7/4)*$C$5/100)+5)*1.1)</f>
        <v>306</v>
      </c>
    </row>
    <row r="8" spans="2:7" ht="13.5">
      <c r="B8" t="s">
        <v>834</v>
      </c>
      <c r="C8">
        <v>110</v>
      </c>
      <c r="D8">
        <v>252</v>
      </c>
      <c r="E8">
        <v>31</v>
      </c>
      <c r="F8">
        <f>INT((INT(C8*2+E8+INT(0/4)*$C$5/100)+5)*1.1)</f>
        <v>281</v>
      </c>
      <c r="G8">
        <f>INT((INT(C8*2+E8+INT(D8/4)*$C$5/100)+5)*1.1)</f>
        <v>350</v>
      </c>
    </row>
    <row r="9" spans="2:7" ht="13.5">
      <c r="B9" t="s">
        <v>1281</v>
      </c>
      <c r="C9">
        <v>80</v>
      </c>
      <c r="D9">
        <v>252</v>
      </c>
      <c r="E9">
        <v>31</v>
      </c>
      <c r="F9">
        <f>INT((INT(C9*2+E9+INT(0/4)*$C$5/100)+5)*1.1)</f>
        <v>215</v>
      </c>
      <c r="G9">
        <f>INT((INT(C9*2+E9+INT(D9/4)*$C$5/100)+5)*1.1)</f>
        <v>284</v>
      </c>
    </row>
    <row r="10" spans="2:8" ht="13.5">
      <c r="B10" t="s">
        <v>835</v>
      </c>
      <c r="C10">
        <v>115</v>
      </c>
      <c r="D10">
        <v>252</v>
      </c>
      <c r="E10">
        <v>31</v>
      </c>
      <c r="F10">
        <f>INT((INT(C10*2+E10+INT(0/4)*$C$5/100)+5)*1.1)</f>
        <v>292</v>
      </c>
      <c r="G10">
        <f>INT((INT(C10*2+E10+INT(D10/4)*$C$5/100)+5)*1.1)</f>
        <v>361</v>
      </c>
      <c r="H10">
        <v>350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2009-11-20T02:57:14Z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